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O:\OIVZ\Navratil\STAVBY\Mosty a lávky\2024\L14, L15\Finální ZD\"/>
    </mc:Choice>
  </mc:AlternateContent>
  <xr:revisionPtr revIDLastSave="0" documentId="13_ncr:1_{235D02AA-08F2-45A0-AF3C-B676F108049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2023 - lávka L15 - Šternberk" sheetId="2" r:id="rId2"/>
  </sheets>
  <definedNames>
    <definedName name="_xlnm._FilterDatabase" localSheetId="1" hidden="1">'2023 - lávka L15 - Šternberk'!$C$122:$K$304</definedName>
    <definedName name="_xlnm.Print_Titles" localSheetId="1">'2023 - lávka L15 - Šternberk'!$122:$122</definedName>
    <definedName name="_xlnm.Print_Titles" localSheetId="0">'Rekapitulace stavby'!$92:$92</definedName>
    <definedName name="_xlnm.Print_Area" localSheetId="1">'2023 - lávka L15 - Šternberk'!$C$4:$J$76,'2023 - lávka L15 - Šternberk'!$C$82:$J$106,'2023 - lávka L15 - Šternberk'!$C$112:$J$304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T269" i="2"/>
  <c r="R270" i="2"/>
  <c r="R269" i="2"/>
  <c r="P270" i="2"/>
  <c r="P269" i="2" s="1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T156" i="2"/>
  <c r="R157" i="2"/>
  <c r="R156" i="2"/>
  <c r="P157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F117" i="2"/>
  <c r="E115" i="2"/>
  <c r="F87" i="2"/>
  <c r="E85" i="2"/>
  <c r="J22" i="2"/>
  <c r="E22" i="2"/>
  <c r="J120" i="2" s="1"/>
  <c r="J21" i="2"/>
  <c r="J19" i="2"/>
  <c r="E19" i="2"/>
  <c r="J89" i="2"/>
  <c r="J18" i="2"/>
  <c r="J16" i="2"/>
  <c r="E16" i="2"/>
  <c r="F120" i="2" s="1"/>
  <c r="J15" i="2"/>
  <c r="J13" i="2"/>
  <c r="E13" i="2"/>
  <c r="F119" i="2"/>
  <c r="J12" i="2"/>
  <c r="J10" i="2"/>
  <c r="J117" i="2"/>
  <c r="L90" i="1"/>
  <c r="AM90" i="1"/>
  <c r="AM89" i="1"/>
  <c r="L89" i="1"/>
  <c r="AM87" i="1"/>
  <c r="L87" i="1"/>
  <c r="L85" i="1"/>
  <c r="L84" i="1"/>
  <c r="J171" i="2"/>
  <c r="BK228" i="2"/>
  <c r="BK294" i="2"/>
  <c r="BK149" i="2"/>
  <c r="BK240" i="2"/>
  <c r="BK130" i="2"/>
  <c r="J167" i="2"/>
  <c r="J228" i="2"/>
  <c r="J298" i="2"/>
  <c r="BK292" i="2"/>
  <c r="BK176" i="2"/>
  <c r="J216" i="2"/>
  <c r="J294" i="2"/>
  <c r="J253" i="2"/>
  <c r="BK171" i="2"/>
  <c r="J274" i="2"/>
  <c r="J152" i="2"/>
  <c r="J299" i="2"/>
  <c r="J232" i="2"/>
  <c r="BK236" i="2"/>
  <c r="J149" i="2"/>
  <c r="BK253" i="2"/>
  <c r="BK163" i="2"/>
  <c r="BK299" i="2"/>
  <c r="J146" i="2"/>
  <c r="J208" i="2"/>
  <c r="J278" i="2"/>
  <c r="BK143" i="2"/>
  <c r="J184" i="2"/>
  <c r="BK244" i="2"/>
  <c r="J126" i="2"/>
  <c r="J163" i="2"/>
  <c r="J257" i="2"/>
  <c r="BK203" i="2"/>
  <c r="BK282" i="2"/>
  <c r="BK270" i="2"/>
  <c r="BK232" i="2"/>
  <c r="BK301" i="2"/>
  <c r="BK257" i="2"/>
  <c r="BK167" i="2"/>
  <c r="J203" i="2"/>
  <c r="J270" i="2"/>
  <c r="BK157" i="2"/>
  <c r="BK298" i="2"/>
  <c r="J157" i="2"/>
  <c r="BK289" i="2"/>
  <c r="J289" i="2"/>
  <c r="BK146" i="2"/>
  <c r="J180" i="2"/>
  <c r="J220" i="2"/>
  <c r="AS94" i="1"/>
  <c r="BK216" i="2"/>
  <c r="BK278" i="2"/>
  <c r="J176" i="2"/>
  <c r="J285" i="2"/>
  <c r="BK220" i="2"/>
  <c r="J182" i="2"/>
  <c r="BK274" i="2"/>
  <c r="BK212" i="2"/>
  <c r="J282" i="2"/>
  <c r="J134" i="2"/>
  <c r="BK285" i="2"/>
  <c r="J212" i="2"/>
  <c r="BK184" i="2"/>
  <c r="BK188" i="2"/>
  <c r="J303" i="2"/>
  <c r="J188" i="2"/>
  <c r="J265" i="2"/>
  <c r="BK139" i="2"/>
  <c r="J244" i="2"/>
  <c r="BK126" i="2"/>
  <c r="J236" i="2"/>
  <c r="J301" i="2"/>
  <c r="BK180" i="2"/>
  <c r="BK265" i="2"/>
  <c r="BK224" i="2"/>
  <c r="BK152" i="2"/>
  <c r="BK261" i="2"/>
  <c r="J130" i="2"/>
  <c r="J261" i="2"/>
  <c r="BK134" i="2"/>
  <c r="J224" i="2"/>
  <c r="J292" i="2"/>
  <c r="BK208" i="2"/>
  <c r="J143" i="2"/>
  <c r="J240" i="2"/>
  <c r="J139" i="2"/>
  <c r="BK303" i="2"/>
  <c r="BK182" i="2"/>
  <c r="P175" i="2" l="1"/>
  <c r="BK175" i="2"/>
  <c r="J175" i="2"/>
  <c r="J100" i="2" s="1"/>
  <c r="P273" i="2"/>
  <c r="P272" i="2"/>
  <c r="R125" i="2"/>
  <c r="R175" i="2"/>
  <c r="T273" i="2"/>
  <c r="T272" i="2" s="1"/>
  <c r="BK125" i="2"/>
  <c r="J125" i="2" s="1"/>
  <c r="J96" i="2" s="1"/>
  <c r="T175" i="2"/>
  <c r="BK297" i="2"/>
  <c r="J297" i="2"/>
  <c r="J105" i="2" s="1"/>
  <c r="T125" i="2"/>
  <c r="R138" i="2"/>
  <c r="BK243" i="2"/>
  <c r="J243" i="2" s="1"/>
  <c r="J101" i="2" s="1"/>
  <c r="BK273" i="2"/>
  <c r="J273" i="2"/>
  <c r="J104" i="2" s="1"/>
  <c r="BK138" i="2"/>
  <c r="J138" i="2"/>
  <c r="J97" i="2" s="1"/>
  <c r="BK162" i="2"/>
  <c r="J162" i="2"/>
  <c r="J99" i="2"/>
  <c r="T162" i="2"/>
  <c r="R243" i="2"/>
  <c r="R273" i="2"/>
  <c r="R272" i="2"/>
  <c r="P297" i="2"/>
  <c r="P125" i="2"/>
  <c r="P138" i="2"/>
  <c r="R162" i="2"/>
  <c r="T243" i="2"/>
  <c r="R297" i="2"/>
  <c r="T138" i="2"/>
  <c r="P162" i="2"/>
  <c r="P243" i="2"/>
  <c r="T297" i="2"/>
  <c r="BK156" i="2"/>
  <c r="J156" i="2"/>
  <c r="J98" i="2"/>
  <c r="BK269" i="2"/>
  <c r="J269" i="2"/>
  <c r="J102" i="2"/>
  <c r="F90" i="2"/>
  <c r="BE126" i="2"/>
  <c r="BE130" i="2"/>
  <c r="BE134" i="2"/>
  <c r="BE163" i="2"/>
  <c r="BE180" i="2"/>
  <c r="BE303" i="2"/>
  <c r="BE299" i="2"/>
  <c r="BE301" i="2"/>
  <c r="J90" i="2"/>
  <c r="J119" i="2"/>
  <c r="BE143" i="2"/>
  <c r="BE146" i="2"/>
  <c r="BE167" i="2"/>
  <c r="BE182" i="2"/>
  <c r="BE184" i="2"/>
  <c r="BE212" i="2"/>
  <c r="BE216" i="2"/>
  <c r="BE220" i="2"/>
  <c r="BE232" i="2"/>
  <c r="BE253" i="2"/>
  <c r="BE261" i="2"/>
  <c r="BE285" i="2"/>
  <c r="BE294" i="2"/>
  <c r="BE171" i="2"/>
  <c r="BE240" i="2"/>
  <c r="BE270" i="2"/>
  <c r="BE278" i="2"/>
  <c r="BE298" i="2"/>
  <c r="F89" i="2"/>
  <c r="BE274" i="2"/>
  <c r="BE282" i="2"/>
  <c r="BE289" i="2"/>
  <c r="J87" i="2"/>
  <c r="BE188" i="2"/>
  <c r="BE228" i="2"/>
  <c r="BE265" i="2"/>
  <c r="BE139" i="2"/>
  <c r="BE149" i="2"/>
  <c r="BE152" i="2"/>
  <c r="BE157" i="2"/>
  <c r="BE176" i="2"/>
  <c r="BE208" i="2"/>
  <c r="BE224" i="2"/>
  <c r="BE292" i="2"/>
  <c r="BE203" i="2"/>
  <c r="BE236" i="2"/>
  <c r="BE244" i="2"/>
  <c r="BE257" i="2"/>
  <c r="J32" i="2"/>
  <c r="AW95" i="1" s="1"/>
  <c r="F34" i="2"/>
  <c r="BC95" i="1"/>
  <c r="BC94" i="1" s="1"/>
  <c r="W32" i="1" s="1"/>
  <c r="F33" i="2"/>
  <c r="BB95" i="1" s="1"/>
  <c r="BB94" i="1" s="1"/>
  <c r="AX94" i="1" s="1"/>
  <c r="F35" i="2"/>
  <c r="BD95" i="1"/>
  <c r="BD94" i="1" s="1"/>
  <c r="W33" i="1" s="1"/>
  <c r="F32" i="2"/>
  <c r="BA95" i="1" s="1"/>
  <c r="BA94" i="1" s="1"/>
  <c r="AW94" i="1" s="1"/>
  <c r="AK30" i="1" s="1"/>
  <c r="P124" i="2" l="1"/>
  <c r="P123" i="2"/>
  <c r="AU95" i="1"/>
  <c r="R124" i="2"/>
  <c r="R123" i="2" s="1"/>
  <c r="T124" i="2"/>
  <c r="T123" i="2"/>
  <c r="BK124" i="2"/>
  <c r="J124" i="2" s="1"/>
  <c r="J95" i="2" s="1"/>
  <c r="BK272" i="2"/>
  <c r="J272" i="2"/>
  <c r="J103" i="2"/>
  <c r="AU94" i="1"/>
  <c r="W30" i="1"/>
  <c r="W31" i="1"/>
  <c r="F31" i="2"/>
  <c r="AZ95" i="1"/>
  <c r="AZ94" i="1"/>
  <c r="AV94" i="1"/>
  <c r="AK29" i="1"/>
  <c r="AY94" i="1"/>
  <c r="J31" i="2"/>
  <c r="AV95" i="1" s="1"/>
  <c r="AT95" i="1" s="1"/>
  <c r="BK123" i="2" l="1"/>
  <c r="J123" i="2"/>
  <c r="J94" i="2"/>
  <c r="AT94" i="1"/>
  <c r="W29" i="1"/>
  <c r="J28" i="2" l="1"/>
  <c r="AG95" i="1"/>
  <c r="AG94" i="1" s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<sst xmlns="http://schemas.openxmlformats.org/spreadsheetml/2006/main" count="1887" uniqueCount="397">
  <si>
    <t>Export Komplet</t>
  </si>
  <si>
    <t/>
  </si>
  <si>
    <t>2.0</t>
  </si>
  <si>
    <t>ZAMOK</t>
  </si>
  <si>
    <t>False</t>
  </si>
  <si>
    <t>{cc7e7c66-ab40-41bf-809a-e539185e6eaa}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</si>
  <si>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</si>
  <si>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</si>
  <si>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</si>
  <si>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</si>
  <si>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</si>
  <si>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</si>
  <si>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</si>
  <si>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</si>
  <si>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</si>
  <si>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</si>
  <si>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</si>
  <si>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lávka L15 - Šternberk</t>
  </si>
  <si>
    <t>KSO:</t>
  </si>
  <si>
    <t>CC-CZ:</t>
  </si>
  <si>
    <t>Místo:</t>
  </si>
  <si>
    <t>Šternberk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</si>
  <si>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</si>
  <si>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</si>
  <si>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</si>
  <si>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</si>
  <si>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</si>
  <si>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</si>
  <si>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</si>
  <si>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</si>
  <si>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</si>
  <si>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</si>
  <si>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</si>
  <si>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</si>
  <si>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</si>
  <si>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</si>
  <si>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</si>
  <si>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</si>
  <si>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</si>
  <si>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</si>
  <si>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</si>
  <si>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</si>
  <si>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</si>
  <si>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</si>
  <si>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</si>
  <si>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</si>
  <si>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</si>
  <si>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</si>
  <si>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</si>
  <si>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</si>
  <si>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</si>
  <si>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</si>
  <si>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</si>
  <si>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</si>
  <si>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</si>
  <si>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</si>
  <si>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</si>
  <si>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</si>
  <si>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</si>
  <si>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</si>
  <si>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</si>
  <si>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</si>
  <si>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</si>
  <si>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</si>
  <si>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</si>
  <si>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</si>
  <si>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</si>
  <si>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</si>
  <si>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</si>
  <si>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</si>
  <si>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</si>
  <si>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</si>
  <si>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</si>
  <si>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</si>
  <si>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</si>
  <si>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</si>
  <si>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</si>
  <si>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</si>
  <si>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</si>
  <si>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</si>
  <si>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</si>
  <si>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</si>
  <si>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</si>
  <si>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</si>
  <si>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</si>
  <si>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</si>
  <si>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</si>
  <si>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</si>
  <si>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</si>
  <si>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</si>
  <si>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</si>
  <si>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</si>
  <si>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</si>
  <si>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</si>
  <si>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</si>
  <si>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</si>
  <si>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</si>
  <si>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</si>
  <si>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</si>
  <si>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</si>
  <si>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</si>
  <si>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</si>
  <si>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</si>
  <si>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</si>
  <si>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</si>
  <si>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</si>
  <si>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</si>
  <si>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</si>
  <si>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</si>
  <si>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</si>
  <si>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</si>
  <si>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</si>
  <si>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</si>
  <si>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</si>
  <si>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</si>
  <si>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</si>
  <si>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113107341</t>
  </si>
  <si>
    <t>Odstranění podkladu živičného tl 50 mm strojně pl do 50 m2</t>
  </si>
  <si>
    <t>m2</t>
  </si>
  <si>
    <t>4</t>
  </si>
  <si>
    <t>-330742657</t>
  </si>
  <si>
    <t>PP</t>
  </si>
  <si>
    <t>Odstranění podkladů nebo krytů strojně plochy jednotlivě do 50 m2 s přemístěním hmot na skládku na vzdálenost do 3 m nebo s naložením na dopravní prostředek živičných, o tl. vrstvy do 50 mm</t>
  </si>
  <si>
    <t>VV</t>
  </si>
  <si>
    <t>litý asfalt</t>
  </si>
  <si>
    <t>1,9*7,5</t>
  </si>
  <si>
    <t>124453100</t>
  </si>
  <si>
    <t>Vykopávky pro koryta vodotečí v hornině třídy těžitelnosti II skupiny 5 objem do 100 m3 strojně</t>
  </si>
  <si>
    <t>m3</t>
  </si>
  <si>
    <t>-102152791</t>
  </si>
  <si>
    <t>Vykopávky pro koryta vodotečí strojně v hornině třídy těžitelnosti II skupiny 5 do 100 m3</t>
  </si>
  <si>
    <t>výkop sedimentů z koryta</t>
  </si>
  <si>
    <t>7*7*0,5</t>
  </si>
  <si>
    <t>3</t>
  </si>
  <si>
    <t>131201101</t>
  </si>
  <si>
    <t>Hloubení jam nezapažených v hornině tř. 3 objemu do 100 m3</t>
  </si>
  <si>
    <t>M3</t>
  </si>
  <si>
    <t>512</t>
  </si>
  <si>
    <t>-124202179</t>
  </si>
  <si>
    <t>Hloubení nezapažených jam a zářezů s urovnáním dna do předepsaného profilu a spádu v hornině tř. 3 do 100 m3</t>
  </si>
  <si>
    <t>výkop přechodových oblastí</t>
  </si>
  <si>
    <t>2*3,4*1*1,5</t>
  </si>
  <si>
    <t>Vodorovné konstrukce</t>
  </si>
  <si>
    <t>421321138</t>
  </si>
  <si>
    <t>Mostní železobetonové nosné konstrukce deskové nebo klenbové deskové spřahující, z betonu C 30/37</t>
  </si>
  <si>
    <t>-2008252107</t>
  </si>
  <si>
    <t>nový spádový beton</t>
  </si>
  <si>
    <t>1,81*7*0,1</t>
  </si>
  <si>
    <t>5</t>
  </si>
  <si>
    <t>421351131</t>
  </si>
  <si>
    <t>Bednění deskových konstrukcí mostů z betonu železového nebo předpjatého zřízení boční stěny výšky do 350 mm</t>
  </si>
  <si>
    <t>1229920716</t>
  </si>
  <si>
    <t>0,35*7*1,81</t>
  </si>
  <si>
    <t>6</t>
  </si>
  <si>
    <t>421351231</t>
  </si>
  <si>
    <t>Bednění deskových konstrukcí mostů z betonu železového nebo předpjatého odstranění boční stěny výšky do 350 mm</t>
  </si>
  <si>
    <t>-380790131</t>
  </si>
  <si>
    <t>7</t>
  </si>
  <si>
    <t>421361412</t>
  </si>
  <si>
    <t>Výztuž deskových konstrukcí ze svařovaných sítí přes 4 kg/m2</t>
  </si>
  <si>
    <t>t</t>
  </si>
  <si>
    <t>-312682198</t>
  </si>
  <si>
    <t>1,267*0,276</t>
  </si>
  <si>
    <t>8</t>
  </si>
  <si>
    <t>458311131</t>
  </si>
  <si>
    <t>Výplňové klíny a filtrační vrstvy za opěrou z betonu hutněného po vrstvách filtračního drenážního</t>
  </si>
  <si>
    <t>-672420531</t>
  </si>
  <si>
    <t>zpětný zásyp přechodových oblastí: drenážní beton</t>
  </si>
  <si>
    <t>Komunikace pozemní</t>
  </si>
  <si>
    <t>9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</si>
  <si>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</si>
  <si>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</t>
  </si>
  <si>
    <t>1094346844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</si>
  <si>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</si>
  <si>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P</t>
  </si>
  <si>
    <t>Poznámka k položce:_x000D_
Vč. podkladu</t>
  </si>
  <si>
    <t>oprava chodníku - zámková dlažba tl. 6,5 cm vč. podsypu 8/16 tl. 0,1m</t>
  </si>
  <si>
    <t>Úpravy povrchů, podlahy a osazování výplní</t>
  </si>
  <si>
    <t>10</t>
  </si>
  <si>
    <t>632664111</t>
  </si>
  <si>
    <t>Nátěr betonové podlahy mostu epoxidový 2x penetrační</t>
  </si>
  <si>
    <t>1994336373</t>
  </si>
  <si>
    <t>příprava podkladu</t>
  </si>
  <si>
    <t>(0,1+0,3+2,41+0,3+0,1)*7</t>
  </si>
  <si>
    <t>11</t>
  </si>
  <si>
    <t>632664113</t>
  </si>
  <si>
    <t>Nátěr betonové podlahy mostu epoxidový 1x ochranný protiskluzový</t>
  </si>
  <si>
    <t>1464332689</t>
  </si>
  <si>
    <t>Nátěr betonové podlahy mostu epoxidový 1x ochranný protiskluzný</t>
  </si>
  <si>
    <t>plnivo a zásyp z křemičitého písku</t>
  </si>
  <si>
    <t>12</t>
  </si>
  <si>
    <t>632664131</t>
  </si>
  <si>
    <t>Nátěr betonové podlahy mostu epoxidový 2x podkladní + 2x elastický S9 (OS-E)</t>
  </si>
  <si>
    <t>541972347</t>
  </si>
  <si>
    <t>Nátěr betonové podlahy mostu epoxidový 2x podkladní + 2x elastický S9 (OS-E ( OS 9))</t>
  </si>
  <si>
    <t>Finální vrstva, skladba dle dodavatele systému</t>
  </si>
  <si>
    <t>Ostatní konstrukce a práce, bourání</t>
  </si>
  <si>
    <t>13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</si>
  <si>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</si>
  <si>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</t>
  </si>
  <si>
    <t>m</t>
  </si>
  <si>
    <t>1044712114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</si>
  <si>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</si>
  <si>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odstranění stávajícího zábradlí</t>
  </si>
  <si>
    <t>16</t>
  </si>
  <si>
    <t>14</t>
  </si>
  <si>
    <t>911121111</t>
  </si>
  <si>
    <t>Montáž zábradlí ocelového přichyceného ocelovými kotvami do betonového podkladu</t>
  </si>
  <si>
    <t>-1313546745</t>
  </si>
  <si>
    <t>M</t>
  </si>
  <si>
    <t>553423</t>
  </si>
  <si>
    <t>mostní ocelové zábradlí výšky 1,1 z válcovaných profilů jakosti S235 vč předepsané PKO</t>
  </si>
  <si>
    <t>-1138843521</t>
  </si>
  <si>
    <t>mostní ocelové zábradlí výšky 1,1 z válcovaných profilů jakosti S235 vč předepsané PKO
žárové zinkování ponorem + základní a ochranný nátěr</t>
  </si>
  <si>
    <t>962051111</t>
  </si>
  <si>
    <t>Bourání mostních konstrukcí zdiva a pilířů ze železového betonu</t>
  </si>
  <si>
    <t>-37748472</t>
  </si>
  <si>
    <t>odstranění betonů skrytých konstrukcí</t>
  </si>
  <si>
    <t>0,5</t>
  </si>
  <si>
    <t>17</t>
  </si>
  <si>
    <t>985121123</t>
  </si>
  <si>
    <t>Tryskání degradovaného betonu stěn, rubu kleneb a podlah vodou pod tlakem přes 1 250 do 2 500 barů</t>
  </si>
  <si>
    <t>-411005638</t>
  </si>
  <si>
    <t>opěry</t>
  </si>
  <si>
    <t>23,8</t>
  </si>
  <si>
    <t>podhled NK</t>
  </si>
  <si>
    <t>9,5</t>
  </si>
  <si>
    <t>boky NK</t>
  </si>
  <si>
    <t>5,4</t>
  </si>
  <si>
    <t>mostovka</t>
  </si>
  <si>
    <t>římsy</t>
  </si>
  <si>
    <t>12,11</t>
  </si>
  <si>
    <t>10% rezerva na skryté kce</t>
  </si>
  <si>
    <t>6,48</t>
  </si>
  <si>
    <t>Součet</t>
  </si>
  <si>
    <t>18</t>
  </si>
  <si>
    <t>985131311</t>
  </si>
  <si>
    <t>Ruční dočištění ploch stěn, rubu kleneb a podlah ocelových kartáči</t>
  </si>
  <si>
    <t>367585145</t>
  </si>
  <si>
    <t>Očištění ploch stěn, rubu kleneb a podlah ruční dočištění ocelovými kartáči</t>
  </si>
  <si>
    <t>očištění/pískování obnažené výztuže</t>
  </si>
  <si>
    <t>10% z celkové plochy</t>
  </si>
  <si>
    <t>71,29*0,1</t>
  </si>
  <si>
    <t>19</t>
  </si>
  <si>
    <t>985311111</t>
  </si>
  <si>
    <t>Reprofilace stěn cementovou sanační maltou tl do 10 mm</t>
  </si>
  <si>
    <t>1108027123</t>
  </si>
  <si>
    <t>Reprofilace betonu sanačními maltami na cementové bázi ručně stěn, tloušťky do 10 mm</t>
  </si>
  <si>
    <t>35% z celkové plochy</t>
  </si>
  <si>
    <t>24,95</t>
  </si>
  <si>
    <t>20</t>
  </si>
  <si>
    <t>985311112</t>
  </si>
  <si>
    <t>Reprofilace betonu sanačními maltami na cementové bázi ručně stěn, tloušťky přes 10 do 20 mm</t>
  </si>
  <si>
    <t>1558588234</t>
  </si>
  <si>
    <t>40 % z celkové plochy</t>
  </si>
  <si>
    <t>28,52</t>
  </si>
  <si>
    <t>985311115</t>
  </si>
  <si>
    <t>Reprofilace stěn cementovou sanační maltou tl přes 40 do 50 mm</t>
  </si>
  <si>
    <t>1022574256</t>
  </si>
  <si>
    <t>Reprofilace betonu sanačními maltami na cementové bázi ručně stěn, tloušťky přes 40 do 50 mm</t>
  </si>
  <si>
    <t>25% z celkové plochy</t>
  </si>
  <si>
    <t>17,82</t>
  </si>
  <si>
    <t>22</t>
  </si>
  <si>
    <t>985312111</t>
  </si>
  <si>
    <t>Stěrka k vyrovnání ploch reprofilovaného betonu stěn, tloušťky do 2 mm</t>
  </si>
  <si>
    <t>1348799981</t>
  </si>
  <si>
    <t>celá plocha</t>
  </si>
  <si>
    <t>71,29</t>
  </si>
  <si>
    <t>23</t>
  </si>
  <si>
    <t>985321211</t>
  </si>
  <si>
    <t>Ochranný nátěr betonářské výztuže 1 vrstva tloušťky 1 mm na epoxidové bázi stěn, líce kleneb a podhledů</t>
  </si>
  <si>
    <t>-2088346969</t>
  </si>
  <si>
    <t>pasivace výztuže</t>
  </si>
  <si>
    <t>7,13</t>
  </si>
  <si>
    <t>24</t>
  </si>
  <si>
    <t>985323111</t>
  </si>
  <si>
    <t>Spojovací můstek reprofilovaného betonu na cementové bázi, tloušťky 1 mm</t>
  </si>
  <si>
    <t>1689211113</t>
  </si>
  <si>
    <t>2x celá plocha</t>
  </si>
  <si>
    <t>2*71,29</t>
  </si>
  <si>
    <t>25</t>
  </si>
  <si>
    <t>985324211</t>
  </si>
  <si>
    <t>Ochranný nátěr betonu akrylátový dvojnásobný s impregnací (OS-B)</t>
  </si>
  <si>
    <t>-92177041</t>
  </si>
  <si>
    <t>26</t>
  </si>
  <si>
    <t>985331115</t>
  </si>
  <si>
    <t>Dodatečné vlepování betonářské výztuže včetně vyvrtání a vyčištění otvoru cementovou aktivovanou maltou průměr výztuže 16 mm</t>
  </si>
  <si>
    <t>-1434953584</t>
  </si>
  <si>
    <t>spřahující kotvy 20 cm v rastru 20x20 cm 315ks</t>
  </si>
  <si>
    <t>315*0,2</t>
  </si>
  <si>
    <t>27</t>
  </si>
  <si>
    <t>13021054</t>
  </si>
  <si>
    <t>tyč ocelová ohýbaná kruhová žebírková jakost B500B (10 505) výztuž do betonu D 10-16mm</t>
  </si>
  <si>
    <t>483757301</t>
  </si>
  <si>
    <t>0,0158*63</t>
  </si>
  <si>
    <t>997</t>
  </si>
  <si>
    <t>Přesun sutě</t>
  </si>
  <si>
    <t>28</t>
  </si>
  <si>
    <t>997221571</t>
  </si>
  <si>
    <t>Vodorovná doprava vybouraných hmot do 1 km</t>
  </si>
  <si>
    <t>1548708893</t>
  </si>
  <si>
    <t>Vodorovná doprava vybouraných hmot bez naložení, ale se složením a s hrubým urovnáním na vzdálenost do 1 km</t>
  </si>
  <si>
    <t>beton vč. rozborů</t>
  </si>
  <si>
    <t>4,86</t>
  </si>
  <si>
    <t>zemina vč. rozborů</t>
  </si>
  <si>
    <t>57,26</t>
  </si>
  <si>
    <t>asfaltové vrstvy ( LA )</t>
  </si>
  <si>
    <t>1,85</t>
  </si>
  <si>
    <t>29</t>
  </si>
  <si>
    <t>997221579</t>
  </si>
  <si>
    <t>Příplatek ZKD 1 km u vodorovné dopravy vybouraných hmot</t>
  </si>
  <si>
    <t>-724453811</t>
  </si>
  <si>
    <t>Vodorovná doprava vybouraných hmot bez naložení, ale se složením a s hrubým urovnáním na vzdálenost Příplatek k ceně za každý další i započatý 1 km přes 1 km</t>
  </si>
  <si>
    <t>viz pol.997221571 odvoz na skládku, předpoklad 15km</t>
  </si>
  <si>
    <t>63,97*15</t>
  </si>
  <si>
    <t>30</t>
  </si>
  <si>
    <t>997221861</t>
  </si>
  <si>
    <t>Poplatek za uložení stavebního odpadu na recyklační skládce (skládkovné) z prostého betonu zatříděného do Katalogu odpadů pod kódem 17 01 01</t>
  </si>
  <si>
    <t>-1771137885</t>
  </si>
  <si>
    <t>(24,95*0,01+28,52*0,02+17,82*0,05+0,5)*2,2</t>
  </si>
  <si>
    <t>31</t>
  </si>
  <si>
    <t>997221873</t>
  </si>
  <si>
    <t>Poplatek za uložení stavebního odpadu na recyklační skládce (skládkovné) zeminy a kamení zatříděného do Katalogu odpadů pod kódem 17 05 04</t>
  </si>
  <si>
    <t>1011525226</t>
  </si>
  <si>
    <t>1,65*(10,2+24,5)</t>
  </si>
  <si>
    <t>32</t>
  </si>
  <si>
    <t>997221875</t>
  </si>
  <si>
    <t>Poplatek za uložení stavebního odpadu na recyklační skládce (skládkovné) asfaltového bez obsahu dehtu zatříděného do Katalogu odpadů pod kódem 17 03 02</t>
  </si>
  <si>
    <t>1472848046</t>
  </si>
  <si>
    <t>14,25*0,05*2,6</t>
  </si>
  <si>
    <t>998</t>
  </si>
  <si>
    <t>Přesun hmot</t>
  </si>
  <si>
    <t>33</t>
  </si>
  <si>
    <t>998214111</t>
  </si>
  <si>
    <t>Přesun hmot pro mosty montované z dílců železobetonových nebo předpjatých vodorovná dopravní vzdálenost do 100 m výška mostu do 20 m</t>
  </si>
  <si>
    <t>277801034</t>
  </si>
  <si>
    <t>PSV</t>
  </si>
  <si>
    <t>Práce a dodávky PSV</t>
  </si>
  <si>
    <t>711</t>
  </si>
  <si>
    <t>Izolace proti vodě, vlhkosti a plynům</t>
  </si>
  <si>
    <t>34</t>
  </si>
  <si>
    <t>711131811</t>
  </si>
  <si>
    <t>Odstranění izolace proti zemní vlhkosti vodorovné</t>
  </si>
  <si>
    <t>-947641988</t>
  </si>
  <si>
    <t>Odstranění izolace proti zemní vlhkosti na ploše vodorovné V</t>
  </si>
  <si>
    <t>odstranění izolace - čerpáno se souhlasem investora pokud bude zastižena</t>
  </si>
  <si>
    <t>35</t>
  </si>
  <si>
    <t>711112001</t>
  </si>
  <si>
    <t>Provedení izolace proti zemní vlhkosti natěradly a tmely za studena na ploše svislé S nátěrem penetračním</t>
  </si>
  <si>
    <t>-361901876</t>
  </si>
  <si>
    <t xml:space="preserve">rub opěry </t>
  </si>
  <si>
    <t>3*2*3,4*1</t>
  </si>
  <si>
    <t>36</t>
  </si>
  <si>
    <t>11163150</t>
  </si>
  <si>
    <t>lak penetrační asfaltový</t>
  </si>
  <si>
    <t>-733680072</t>
  </si>
  <si>
    <t>(3*2*3,4*1)*0,00032</t>
  </si>
  <si>
    <t>37</t>
  </si>
  <si>
    <t>711112002</t>
  </si>
  <si>
    <t>Provedení izolace proti zemní vlhkosti natěradly a tmely za studena na ploše svislé S nátěrem lakem asfaltovým</t>
  </si>
  <si>
    <t>1268346446</t>
  </si>
  <si>
    <t>38</t>
  </si>
  <si>
    <t>11163152</t>
  </si>
  <si>
    <t>lak hydroizolační asfaltový</t>
  </si>
  <si>
    <t>-617526632</t>
  </si>
  <si>
    <t>(3*2*3,4*1)*0,00041</t>
  </si>
  <si>
    <t>39</t>
  </si>
  <si>
    <t>711491272</t>
  </si>
  <si>
    <t>Provedení doplňků izolace proti vodě textilií na ploše svislé S vrstva ochranná</t>
  </si>
  <si>
    <t>1374186283</t>
  </si>
  <si>
    <t>40</t>
  </si>
  <si>
    <t>69311180</t>
  </si>
  <si>
    <t>geotextilie PP s ÚV stabilizací 800g/m2</t>
  </si>
  <si>
    <t>416056683</t>
  </si>
  <si>
    <t>2*3,4*1</t>
  </si>
  <si>
    <t>ON</t>
  </si>
  <si>
    <t>Ostatní náklady</t>
  </si>
  <si>
    <t>41</t>
  </si>
  <si>
    <t>005211020R</t>
  </si>
  <si>
    <t>Ochrana stávaj. inženýrských sítí na staveništi</t>
  </si>
  <si>
    <t>SOUBOR</t>
  </si>
  <si>
    <t>1024</t>
  </si>
  <si>
    <t>1743894586</t>
  </si>
  <si>
    <t>42</t>
  </si>
  <si>
    <t>005211030R</t>
  </si>
  <si>
    <t>Dočasná dopravní opatření</t>
  </si>
  <si>
    <t>1575041022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</si>
  <si>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</si>
  <si>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43</t>
  </si>
  <si>
    <t>R00005</t>
  </si>
  <si>
    <t>Zajištění fotodokumentace průběhu stavby</t>
  </si>
  <si>
    <t>-27629225</t>
  </si>
  <si>
    <t>44</t>
  </si>
  <si>
    <t>00523  R</t>
  </si>
  <si>
    <t>Zkoušky a revize</t>
  </si>
  <si>
    <t>-692991125</t>
  </si>
  <si>
    <t>Náklady zhotovitele, související s prováděním zkoušek a revizí předepsaných technickými normami nebo objednatelem a které jsou pro provedení díla nezbytné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</si>
</sst>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7" workbookViewId="0">
      <selection activeCell="BE35" sqref="BE3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3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R5" s="19"/>
      <c r="BE5" s="180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5" t="s">
        <v>17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R6" s="19"/>
      <c r="BE6" s="181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1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20">
        <v>45324</v>
      </c>
      <c r="AR8" s="19"/>
      <c r="BE8" s="181"/>
      <c r="BS8" s="16" t="s">
        <v>6</v>
      </c>
    </row>
    <row r="9" spans="1:74" ht="14.45" customHeight="1">
      <c r="B9" s="19"/>
      <c r="AR9" s="19"/>
      <c r="BE9" s="181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81"/>
      <c r="BS10" s="16" t="s">
        <v>6</v>
      </c>
    </row>
    <row r="11" spans="1:74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181"/>
      <c r="BS11" s="16" t="s">
        <v>6</v>
      </c>
    </row>
    <row r="12" spans="1:74" ht="6.95" customHeight="1">
      <c r="B12" s="19"/>
      <c r="AR12" s="19"/>
      <c r="BE12" s="181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181"/>
      <c r="BS13" s="16" t="s">
        <v>6</v>
      </c>
    </row>
    <row r="14" spans="1:74" ht="12.75">
      <c r="B14" s="19"/>
      <c r="E14" s="186" t="s">
        <v>28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6" t="s">
        <v>26</v>
      </c>
      <c r="AN14" s="28" t="s">
        <v>28</v>
      </c>
      <c r="AR14" s="19"/>
      <c r="BE14" s="181"/>
      <c r="BS14" s="16" t="s">
        <v>6</v>
      </c>
    </row>
    <row r="15" spans="1:74" ht="6.95" customHeight="1">
      <c r="B15" s="19"/>
      <c r="AR15" s="19"/>
      <c r="BE15" s="181"/>
      <c r="BS15" s="16" t="s">
        <v>4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181"/>
      <c r="BS16" s="16" t="s">
        <v>4</v>
      </c>
    </row>
    <row r="17" spans="2:71" ht="18.399999999999999" customHeight="1">
      <c r="B17" s="19"/>
      <c r="E17" s="24" t="s">
        <v>25</v>
      </c>
      <c r="AK17" s="26" t="s">
        <v>26</v>
      </c>
      <c r="AN17" s="24" t="s">
        <v>1</v>
      </c>
      <c r="AR17" s="19"/>
      <c r="BE17" s="181"/>
      <c r="BS17" s="16" t="s">
        <v>30</v>
      </c>
    </row>
    <row r="18" spans="2:71" ht="6.95" customHeight="1">
      <c r="B18" s="19"/>
      <c r="AR18" s="19"/>
      <c r="BE18" s="181"/>
      <c r="BS18" s="16" t="s">
        <v>6</v>
      </c>
    </row>
    <row r="19" spans="2:7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181"/>
      <c r="BS19" s="16" t="s">
        <v>6</v>
      </c>
    </row>
    <row r="20" spans="2:71" ht="18.399999999999999" customHeight="1">
      <c r="B20" s="19"/>
      <c r="E20" s="24" t="s">
        <v>25</v>
      </c>
      <c r="AK20" s="26" t="s">
        <v>26</v>
      </c>
      <c r="AN20" s="24" t="s">
        <v>1</v>
      </c>
      <c r="AR20" s="19"/>
      <c r="BE20" s="181"/>
      <c r="BS20" s="16" t="s">
        <v>30</v>
      </c>
    </row>
    <row r="21" spans="2:71" ht="6.95" customHeight="1">
      <c r="B21" s="19"/>
      <c r="AR21" s="19"/>
      <c r="BE21" s="181"/>
    </row>
    <row r="22" spans="2:71" ht="12" customHeight="1">
      <c r="B22" s="19"/>
      <c r="D22" s="26" t="s">
        <v>32</v>
      </c>
      <c r="AR22" s="19"/>
      <c r="BE22" s="181"/>
    </row>
    <row r="23" spans="2:71" ht="16.5" customHeight="1">
      <c r="B23" s="19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9"/>
      <c r="BE23" s="181"/>
    </row>
    <row r="24" spans="2:71" ht="6.95" customHeight="1">
      <c r="B24" s="19"/>
      <c r="AR24" s="19"/>
      <c r="BE24" s="181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1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9">
        <f>ROUND(AG94,2)</f>
        <v>0</v>
      </c>
      <c r="AL26" s="190"/>
      <c r="AM26" s="190"/>
      <c r="AN26" s="190"/>
      <c r="AO26" s="190"/>
      <c r="AR26" s="31"/>
      <c r="BE26" s="181"/>
    </row>
    <row r="27" spans="2:71" s="1" customFormat="1" ht="6.95" customHeight="1">
      <c r="B27" s="31"/>
      <c r="AR27" s="31"/>
      <c r="BE27" s="181"/>
    </row>
    <row r="28" spans="2:71" s="1" customFormat="1" ht="12.75">
      <c r="B28" s="31"/>
      <c r="L28" s="191" t="s">
        <v>34</v>
      </c>
      <c r="M28" s="191"/>
      <c r="N28" s="191"/>
      <c r="O28" s="191"/>
      <c r="P28" s="191"/>
      <c r="W28" s="191" t="s">
        <v>35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36</v>
      </c>
      <c r="AL28" s="191"/>
      <c r="AM28" s="191"/>
      <c r="AN28" s="191"/>
      <c r="AO28" s="191"/>
      <c r="AR28" s="31"/>
      <c r="BE28" s="181"/>
    </row>
    <row r="29" spans="2:71" s="2" customFormat="1" ht="14.45" customHeight="1">
      <c r="B29" s="35"/>
      <c r="D29" s="26" t="s">
        <v>37</v>
      </c>
      <c r="F29" s="26" t="s">
        <v>38</v>
      </c>
      <c r="L29" s="194">
        <v>0.21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5"/>
      <c r="BE29" s="182"/>
    </row>
    <row r="30" spans="2:71" s="2" customFormat="1" ht="14.45" customHeight="1">
      <c r="B30" s="35"/>
      <c r="F30" s="26" t="s">
        <v>39</v>
      </c>
      <c r="L30" s="194">
        <v>0.15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5"/>
      <c r="BE30" s="182"/>
    </row>
    <row r="31" spans="2:71" s="2" customFormat="1" ht="14.45" hidden="1" customHeight="1">
      <c r="B31" s="35"/>
      <c r="F31" s="26" t="s">
        <v>40</v>
      </c>
      <c r="L31" s="194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5"/>
      <c r="BE31" s="182"/>
    </row>
    <row r="32" spans="2:71" s="2" customFormat="1" ht="14.45" hidden="1" customHeight="1">
      <c r="B32" s="35"/>
      <c r="F32" s="26" t="s">
        <v>41</v>
      </c>
      <c r="L32" s="194">
        <v>0.15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5"/>
      <c r="BE32" s="182"/>
    </row>
    <row r="33" spans="2:57" s="2" customFormat="1" ht="14.45" hidden="1" customHeight="1">
      <c r="B33" s="35"/>
      <c r="F33" s="26" t="s">
        <v>42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5"/>
      <c r="BE33" s="182"/>
    </row>
    <row r="34" spans="2:57" s="1" customFormat="1" ht="6.95" customHeight="1">
      <c r="B34" s="31"/>
      <c r="AR34" s="31"/>
      <c r="BE34" s="181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95" t="s">
        <v>45</v>
      </c>
      <c r="Y35" s="196"/>
      <c r="Z35" s="196"/>
      <c r="AA35" s="196"/>
      <c r="AB35" s="196"/>
      <c r="AC35" s="38"/>
      <c r="AD35" s="38"/>
      <c r="AE35" s="38"/>
      <c r="AF35" s="38"/>
      <c r="AG35" s="38"/>
      <c r="AH35" s="38"/>
      <c r="AI35" s="38"/>
      <c r="AJ35" s="38"/>
      <c r="AK35" s="197">
        <f>SUM(AK26:AK33)</f>
        <v>0</v>
      </c>
      <c r="AL35" s="196"/>
      <c r="AM35" s="196"/>
      <c r="AN35" s="196"/>
      <c r="AO35" s="198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52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2023</v>
      </c>
      <c r="AR84" s="47"/>
    </row>
    <row r="85" spans="1:90" s="4" customFormat="1" ht="36.950000000000003" customHeight="1">
      <c r="B85" s="48"/>
      <c r="C85" s="49" t="s">
        <v>16</v>
      </c>
      <c r="L85" s="199" t="str">
        <f>K6</f>
        <v>lávka L15 - Šternberk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Šternberk</v>
      </c>
      <c r="AI87" s="26" t="s">
        <v>22</v>
      </c>
      <c r="AM87" s="201">
        <f>IF(AN8= "","",AN8)</f>
        <v>45324</v>
      </c>
      <c r="AN87" s="201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23</v>
      </c>
      <c r="L89" s="3" t="str">
        <f>IF(E11= "","",E11)</f>
        <v xml:space="preserve"> </v>
      </c>
      <c r="AI89" s="26" t="s">
        <v>29</v>
      </c>
      <c r="AM89" s="202" t="str">
        <f>IF(E17="","",E17)</f>
        <v xml:space="preserve"> </v>
      </c>
      <c r="AN89" s="203"/>
      <c r="AO89" s="203"/>
      <c r="AP89" s="203"/>
      <c r="AR89" s="31"/>
      <c r="AS89" s="204" t="s">
        <v>53</v>
      </c>
      <c r="AT89" s="205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202" t="str">
        <f>IF(E20="","",E20)</f>
        <v xml:space="preserve"> </v>
      </c>
      <c r="AN90" s="203"/>
      <c r="AO90" s="203"/>
      <c r="AP90" s="203"/>
      <c r="AR90" s="31"/>
      <c r="AS90" s="206"/>
      <c r="AT90" s="207"/>
      <c r="BD90" s="55"/>
    </row>
    <row r="91" spans="1:90" s="1" customFormat="1" ht="10.9" customHeight="1">
      <c r="B91" s="31"/>
      <c r="AR91" s="31"/>
      <c r="AS91" s="206"/>
      <c r="AT91" s="207"/>
      <c r="BD91" s="55"/>
    </row>
    <row r="92" spans="1:90" s="1" customFormat="1" ht="29.25" customHeight="1">
      <c r="B92" s="31"/>
      <c r="C92" s="208" t="s">
        <v>54</v>
      </c>
      <c r="D92" s="209"/>
      <c r="E92" s="209"/>
      <c r="F92" s="209"/>
      <c r="G92" s="209"/>
      <c r="H92" s="56"/>
      <c r="I92" s="210" t="s">
        <v>55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1" t="s">
        <v>56</v>
      </c>
      <c r="AH92" s="209"/>
      <c r="AI92" s="209"/>
      <c r="AJ92" s="209"/>
      <c r="AK92" s="209"/>
      <c r="AL92" s="209"/>
      <c r="AM92" s="209"/>
      <c r="AN92" s="210" t="s">
        <v>57</v>
      </c>
      <c r="AO92" s="209"/>
      <c r="AP92" s="212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6">
        <f>ROUND(AG95,2)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72</v>
      </c>
      <c r="BT94" s="71" t="s">
        <v>73</v>
      </c>
      <c r="BV94" s="71" t="s">
        <v>74</v>
      </c>
      <c r="BW94" s="71" t="s">
        <v>5</v>
      </c>
      <c r="BX94" s="71" t="s">
        <v>75</v>
      </c>
      <c r="CL94" s="71" t="s">
        <v>1</v>
      </c>
    </row>
    <row r="95" spans="1:90" s="6" customFormat="1" ht="16.5" customHeight="1">
      <c r="A95" s="72" t="s">
        <v>76</v>
      </c>
      <c r="B95" s="73"/>
      <c r="C95" s="74"/>
      <c r="D95" s="215" t="s">
        <v>14</v>
      </c>
      <c r="E95" s="215"/>
      <c r="F95" s="215"/>
      <c r="G95" s="215"/>
      <c r="H95" s="215"/>
      <c r="I95" s="75"/>
      <c r="J95" s="215" t="s">
        <v>17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'2023 - lávka L15 - Šternberk'!J28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76" t="s">
        <v>77</v>
      </c>
      <c r="AR95" s="73"/>
      <c r="AS95" s="77">
        <v>0</v>
      </c>
      <c r="AT95" s="78">
        <f>ROUND(SUM(AV95:AW95),2)</f>
        <v>0</v>
      </c>
      <c r="AU95" s="79">
        <f>'2023 - lávka L15 - Šternberk'!P123</f>
        <v>0</v>
      </c>
      <c r="AV95" s="78">
        <f>'2023 - lávka L15 - Šternberk'!J31</f>
        <v>0</v>
      </c>
      <c r="AW95" s="78">
        <f>'2023 - lávka L15 - Šternberk'!J32</f>
        <v>0</v>
      </c>
      <c r="AX95" s="78">
        <f>'2023 - lávka L15 - Šternberk'!J33</f>
        <v>0</v>
      </c>
      <c r="AY95" s="78">
        <f>'2023 - lávka L15 - Šternberk'!J34</f>
        <v>0</v>
      </c>
      <c r="AZ95" s="78">
        <f>'2023 - lávka L15 - Šternberk'!F31</f>
        <v>0</v>
      </c>
      <c r="BA95" s="78">
        <f>'2023 - lávka L15 - Šternberk'!F32</f>
        <v>0</v>
      </c>
      <c r="BB95" s="78">
        <f>'2023 - lávka L15 - Šternberk'!F33</f>
        <v>0</v>
      </c>
      <c r="BC95" s="78">
        <f>'2023 - lávka L15 - Šternberk'!F34</f>
        <v>0</v>
      </c>
      <c r="BD95" s="80">
        <f>'2023 - lávka L15 - Šternberk'!F35</f>
        <v>0</v>
      </c>
      <c r="BT95" s="81" t="s">
        <v>78</v>
      </c>
      <c r="BU95" s="81" t="s">
        <v>79</v>
      </c>
      <c r="BV95" s="81" t="s">
        <v>74</v>
      </c>
      <c r="BW95" s="81" t="s">
        <v>5</v>
      </c>
      <c r="BX95" s="81" t="s">
        <v>75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P90UMCJY6UugVzVBc9KSbSgCphYKutTYdc9mTxp5KbzZZ6e0ychUjIrSdJ8FSO0Q1rTGvNTsybSIcrkisctfPg==" saltValue="9s67jm+FGXsNbT46wW/4KBm9JRgVUL/Lvaad08Eoth3prUSsgQRHj6xQeCaeexFnK6xeZkx7rupNNYJPqr0x7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 - lávka L15 - Šternberk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05"/>
  <sheetViews>
    <sheetView showGridLines="0" tabSelected="1" topLeftCell="A228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6" t="s">
        <v>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81</v>
      </c>
      <c r="L4" s="19"/>
      <c r="M4" s="82" t="s">
        <v>10</v>
      </c>
      <c r="AT4" s="16" t="s">
        <v>4</v>
      </c>
    </row>
    <row r="5" spans="2:46" ht="6.95" customHeight="1">
      <c r="B5" s="19"/>
      <c r="L5" s="19"/>
    </row>
    <row r="6" spans="2:46" s="1" customFormat="1" ht="12" customHeight="1">
      <c r="B6" s="31"/>
      <c r="D6" s="26" t="s">
        <v>16</v>
      </c>
      <c r="L6" s="31"/>
    </row>
    <row r="7" spans="2:46" s="1" customFormat="1" ht="16.5" customHeight="1">
      <c r="B7" s="31"/>
      <c r="E7" s="199" t="s">
        <v>17</v>
      </c>
      <c r="F7" s="218"/>
      <c r="G7" s="218"/>
      <c r="H7" s="218"/>
      <c r="L7" s="31"/>
    </row>
    <row r="8" spans="2:46" s="1" customFormat="1" ht="11.25">
      <c r="B8" s="31"/>
      <c r="L8" s="31"/>
    </row>
    <row r="9" spans="2:4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4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>
        <f>'Rekapitulace stavby'!AN8</f>
        <v>45324</v>
      </c>
      <c r="L10" s="31"/>
    </row>
    <row r="11" spans="2:46" s="1" customFormat="1" ht="10.9" customHeight="1">
      <c r="B11" s="31"/>
      <c r="L11" s="31"/>
    </row>
    <row r="12" spans="2:46" s="1" customFormat="1" ht="12" customHeight="1">
      <c r="B12" s="31"/>
      <c r="D12" s="26" t="s">
        <v>23</v>
      </c>
      <c r="I12" s="26" t="s">
        <v>24</v>
      </c>
      <c r="J12" s="24" t="str">
        <f>IF('Rekapitulace stavby'!AN10="","",'Rekapitulace stavby'!AN10)</f>
        <v/>
      </c>
      <c r="L12" s="31"/>
    </row>
    <row r="13" spans="2:46" s="1" customFormat="1" ht="18" customHeight="1">
      <c r="B13" s="31"/>
      <c r="E13" s="24" t="str">
        <f>IF('Rekapitulace stavby'!E11="","",'Rekapitulace stavby'!E11)</f>
        <v xml:space="preserve"> </v>
      </c>
      <c r="I13" s="26" t="s">
        <v>26</v>
      </c>
      <c r="J13" s="24" t="str">
        <f>IF('Rekapitulace stavby'!AN11="","",'Rekapitulace stavby'!AN11)</f>
        <v/>
      </c>
      <c r="L13" s="31"/>
    </row>
    <row r="14" spans="2:46" s="1" customFormat="1" ht="6.95" customHeight="1">
      <c r="B14" s="31"/>
      <c r="L14" s="31"/>
    </row>
    <row r="15" spans="2:46" s="1" customFormat="1" ht="12" customHeight="1">
      <c r="B15" s="31"/>
      <c r="D15" s="26" t="s">
        <v>27</v>
      </c>
      <c r="I15" s="26" t="s">
        <v>24</v>
      </c>
      <c r="J15" s="27" t="str">
        <f>'Rekapitulace stavby'!AN13</f>
        <v>Vyplň údaj</v>
      </c>
      <c r="L15" s="31"/>
    </row>
    <row r="16" spans="2:46" s="1" customFormat="1" ht="18" customHeight="1">
      <c r="B16" s="31"/>
      <c r="E16" s="219" t="str">
        <f>'Rekapitulace stavby'!E14</f>
        <v>Vyplň údaj</v>
      </c>
      <c r="F16" s="183"/>
      <c r="G16" s="183"/>
      <c r="H16" s="183"/>
      <c r="I16" s="26" t="s">
        <v>26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29</v>
      </c>
      <c r="I18" s="26" t="s">
        <v>24</v>
      </c>
      <c r="J18" s="24" t="str">
        <f>IF('Rekapitulace stavby'!AN16="","",'Rekapitulace stavby'!AN16)</f>
        <v/>
      </c>
      <c r="L18" s="31"/>
    </row>
    <row r="19" spans="2:12" s="1" customFormat="1" ht="18" customHeight="1">
      <c r="B19" s="31"/>
      <c r="E19" s="24" t="str">
        <f>IF('Rekapitulace stavby'!E17="","",'Rekapitulace stavby'!E17)</f>
        <v xml:space="preserve"> </v>
      </c>
      <c r="I19" s="26" t="s">
        <v>26</v>
      </c>
      <c r="J19" s="24" t="str">
        <f>IF('Rekapitulace stavby'!AN17="","",'Rekapitulace stavby'!AN17)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31</v>
      </c>
      <c r="I21" s="26" t="s">
        <v>24</v>
      </c>
      <c r="J21" s="24" t="str">
        <f>IF('Rekapitulace stavby'!AN19="","",'Rekapitulace stavby'!AN19)</f>
        <v/>
      </c>
      <c r="L21" s="31"/>
    </row>
    <row r="22" spans="2:12" s="1" customFormat="1" ht="18" customHeight="1">
      <c r="B22" s="31"/>
      <c r="E22" s="24" t="str">
        <f>IF('Rekapitulace stavby'!E20="","",'Rekapitulace stavby'!E20)</f>
        <v xml:space="preserve"> </v>
      </c>
      <c r="I22" s="26" t="s">
        <v>26</v>
      </c>
      <c r="J22" s="24" t="str">
        <f>IF('Rekapitulace stavby'!AN20="","",'Rekapitulace stavby'!AN20)</f>
        <v/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32</v>
      </c>
      <c r="L24" s="31"/>
    </row>
    <row r="25" spans="2:12" s="7" customFormat="1" ht="16.5" customHeight="1">
      <c r="B25" s="83"/>
      <c r="E25" s="188" t="s">
        <v>1</v>
      </c>
      <c r="F25" s="188"/>
      <c r="G25" s="188"/>
      <c r="H25" s="188"/>
      <c r="L25" s="83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4" t="s">
        <v>33</v>
      </c>
      <c r="J28" s="65">
        <f>ROUND(J123,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35</v>
      </c>
      <c r="I30" s="34" t="s">
        <v>34</v>
      </c>
      <c r="J30" s="34" t="s">
        <v>36</v>
      </c>
      <c r="L30" s="31"/>
    </row>
    <row r="31" spans="2:12" s="1" customFormat="1" ht="14.45" customHeight="1">
      <c r="B31" s="31"/>
      <c r="D31" s="54" t="s">
        <v>37</v>
      </c>
      <c r="E31" s="26" t="s">
        <v>38</v>
      </c>
      <c r="F31" s="85">
        <f>ROUND((SUM(BE123:BE304)),  2)</f>
        <v>0</v>
      </c>
      <c r="I31" s="86">
        <v>0.21</v>
      </c>
      <c r="J31" s="85">
        <f>ROUND(((SUM(BE123:BE304))*I31),  2)</f>
        <v>0</v>
      </c>
      <c r="L31" s="31"/>
    </row>
    <row r="32" spans="2:12" s="1" customFormat="1" ht="14.45" customHeight="1">
      <c r="B32" s="31"/>
      <c r="E32" s="26" t="s">
        <v>39</v>
      </c>
      <c r="F32" s="85">
        <f>ROUND((SUM(BF123:BF304)),  2)</f>
        <v>0</v>
      </c>
      <c r="I32" s="86">
        <v>0.15</v>
      </c>
      <c r="J32" s="85">
        <f>ROUND(((SUM(BF123:BF304))*I32),  2)</f>
        <v>0</v>
      </c>
      <c r="L32" s="31"/>
    </row>
    <row r="33" spans="2:12" s="1" customFormat="1" ht="14.45" hidden="1" customHeight="1">
      <c r="B33" s="31"/>
      <c r="E33" s="26" t="s">
        <v>40</v>
      </c>
      <c r="F33" s="85">
        <f>ROUND((SUM(BG123:BG304)),  2)</f>
        <v>0</v>
      </c>
      <c r="I33" s="86">
        <v>0.21</v>
      </c>
      <c r="J33" s="85">
        <f>0</f>
        <v>0</v>
      </c>
      <c r="L33" s="31"/>
    </row>
    <row r="34" spans="2:12" s="1" customFormat="1" ht="14.45" hidden="1" customHeight="1">
      <c r="B34" s="31"/>
      <c r="E34" s="26" t="s">
        <v>41</v>
      </c>
      <c r="F34" s="85">
        <f>ROUND((SUM(BH123:BH304)),  2)</f>
        <v>0</v>
      </c>
      <c r="I34" s="86">
        <v>0.15</v>
      </c>
      <c r="J34" s="85">
        <f>0</f>
        <v>0</v>
      </c>
      <c r="L34" s="31"/>
    </row>
    <row r="35" spans="2:12" s="1" customFormat="1" ht="14.45" hidden="1" customHeight="1">
      <c r="B35" s="31"/>
      <c r="E35" s="26" t="s">
        <v>42</v>
      </c>
      <c r="F35" s="85">
        <f>ROUND((SUM(BI123:BI304)),  2)</f>
        <v>0</v>
      </c>
      <c r="I35" s="86">
        <v>0</v>
      </c>
      <c r="J35" s="85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7"/>
      <c r="D37" s="88" t="s">
        <v>43</v>
      </c>
      <c r="E37" s="56"/>
      <c r="F37" s="56"/>
      <c r="G37" s="89" t="s">
        <v>44</v>
      </c>
      <c r="H37" s="90" t="s">
        <v>45</v>
      </c>
      <c r="I37" s="56"/>
      <c r="J37" s="91">
        <f>SUM(J28:J35)</f>
        <v>0</v>
      </c>
      <c r="K37" s="92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3" t="s">
        <v>49</v>
      </c>
      <c r="G61" s="42" t="s">
        <v>48</v>
      </c>
      <c r="H61" s="33"/>
      <c r="I61" s="33"/>
      <c r="J61" s="94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3" t="s">
        <v>49</v>
      </c>
      <c r="G76" s="42" t="s">
        <v>48</v>
      </c>
      <c r="H76" s="33"/>
      <c r="I76" s="33"/>
      <c r="J76" s="94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82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199" t="str">
        <f>E7</f>
        <v>lávka L15 - Šternberk</v>
      </c>
      <c r="F85" s="218"/>
      <c r="G85" s="218"/>
      <c r="H85" s="218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Šternberk</v>
      </c>
      <c r="I87" s="26" t="s">
        <v>22</v>
      </c>
      <c r="J87" s="51">
        <f>IF(J10="","",J10)</f>
        <v>45324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6" t="s">
        <v>23</v>
      </c>
      <c r="F89" s="24" t="str">
        <f>E13</f>
        <v xml:space="preserve"> </v>
      </c>
      <c r="I89" s="26" t="s">
        <v>29</v>
      </c>
      <c r="J89" s="29" t="str">
        <f>E19</f>
        <v xml:space="preserve"> </v>
      </c>
      <c r="L89" s="31"/>
    </row>
    <row r="90" spans="2:47" s="1" customFormat="1" ht="15.2" customHeight="1">
      <c r="B90" s="31"/>
      <c r="C90" s="26" t="s">
        <v>27</v>
      </c>
      <c r="F90" s="24" t="str">
        <f>IF(E16="","",E16)</f>
        <v>Vyplň údaj</v>
      </c>
      <c r="I90" s="26" t="s">
        <v>31</v>
      </c>
      <c r="J90" s="29" t="str">
        <f>E22</f>
        <v xml:space="preserve"> 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5" t="s">
        <v>83</v>
      </c>
      <c r="D92" s="87"/>
      <c r="E92" s="87"/>
      <c r="F92" s="87"/>
      <c r="G92" s="87"/>
      <c r="H92" s="87"/>
      <c r="I92" s="87"/>
      <c r="J92" s="96" t="s">
        <v>84</v>
      </c>
      <c r="K92" s="87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7" t="s">
        <v>85</v>
      </c>
      <c r="J94" s="65">
        <f>J123</f>
        <v>0</v>
      </c>
      <c r="L94" s="31"/>
      <c r="AU94" s="16" t="s">
        <v>86</v>
      </c>
    </row>
    <row r="95" spans="2:47" s="8" customFormat="1" ht="24.95" customHeight="1">
      <c r="B95" s="98"/>
      <c r="D95" s="99" t="s">
        <v>87</v>
      </c>
      <c r="E95" s="100"/>
      <c r="F95" s="100"/>
      <c r="G95" s="100"/>
      <c r="H95" s="100"/>
      <c r="I95" s="100"/>
      <c r="J95" s="101">
        <f>J124</f>
        <v>0</v>
      </c>
      <c r="L95" s="98"/>
    </row>
    <row r="96" spans="2:47" s="9" customFormat="1" ht="19.899999999999999" customHeight="1">
      <c r="B96" s="102"/>
      <c r="D96" s="103" t="s">
        <v>88</v>
      </c>
      <c r="E96" s="104"/>
      <c r="F96" s="104"/>
      <c r="G96" s="104"/>
      <c r="H96" s="104"/>
      <c r="I96" s="104"/>
      <c r="J96" s="105">
        <f>J125</f>
        <v>0</v>
      </c>
      <c r="L96" s="102"/>
    </row>
    <row r="97" spans="2:12" s="9" customFormat="1" ht="19.899999999999999" customHeight="1">
      <c r="B97" s="102"/>
      <c r="D97" s="103" t="s">
        <v>89</v>
      </c>
      <c r="E97" s="104"/>
      <c r="F97" s="104"/>
      <c r="G97" s="104"/>
      <c r="H97" s="104"/>
      <c r="I97" s="104"/>
      <c r="J97" s="105">
        <f>J138</f>
        <v>0</v>
      </c>
      <c r="L97" s="102"/>
    </row>
    <row r="98" spans="2:12" s="9" customFormat="1" ht="19.899999999999999" customHeight="1">
      <c r="B98" s="102"/>
      <c r="D98" s="103" t="s">
        <v>90</v>
      </c>
      <c r="E98" s="104"/>
      <c r="F98" s="104"/>
      <c r="G98" s="104"/>
      <c r="H98" s="104"/>
      <c r="I98" s="104"/>
      <c r="J98" s="105">
        <f>J156</f>
        <v>0</v>
      </c>
      <c r="L98" s="102"/>
    </row>
    <row r="99" spans="2:12" s="9" customFormat="1" ht="19.899999999999999" customHeight="1">
      <c r="B99" s="102"/>
      <c r="D99" s="103" t="s">
        <v>91</v>
      </c>
      <c r="E99" s="104"/>
      <c r="F99" s="104"/>
      <c r="G99" s="104"/>
      <c r="H99" s="104"/>
      <c r="I99" s="104"/>
      <c r="J99" s="105">
        <f>J162</f>
        <v>0</v>
      </c>
      <c r="L99" s="102"/>
    </row>
    <row r="100" spans="2:12" s="9" customFormat="1" ht="19.899999999999999" customHeight="1">
      <c r="B100" s="102"/>
      <c r="D100" s="103" t="s">
        <v>92</v>
      </c>
      <c r="E100" s="104"/>
      <c r="F100" s="104"/>
      <c r="G100" s="104"/>
      <c r="H100" s="104"/>
      <c r="I100" s="104"/>
      <c r="J100" s="105">
        <f>J175</f>
        <v>0</v>
      </c>
      <c r="L100" s="102"/>
    </row>
    <row r="101" spans="2:12" s="9" customFormat="1" ht="19.899999999999999" customHeight="1">
      <c r="B101" s="102"/>
      <c r="D101" s="103" t="s">
        <v>93</v>
      </c>
      <c r="E101" s="104"/>
      <c r="F101" s="104"/>
      <c r="G101" s="104"/>
      <c r="H101" s="104"/>
      <c r="I101" s="104"/>
      <c r="J101" s="105">
        <f>J243</f>
        <v>0</v>
      </c>
      <c r="L101" s="102"/>
    </row>
    <row r="102" spans="2:12" s="9" customFormat="1" ht="19.899999999999999" customHeight="1">
      <c r="B102" s="102"/>
      <c r="D102" s="103" t="s">
        <v>94</v>
      </c>
      <c r="E102" s="104"/>
      <c r="F102" s="104"/>
      <c r="G102" s="104"/>
      <c r="H102" s="104"/>
      <c r="I102" s="104"/>
      <c r="J102" s="105">
        <f>J269</f>
        <v>0</v>
      </c>
      <c r="L102" s="102"/>
    </row>
    <row r="103" spans="2:12" s="8" customFormat="1" ht="24.95" customHeight="1">
      <c r="B103" s="98"/>
      <c r="D103" s="99" t="s">
        <v>95</v>
      </c>
      <c r="E103" s="100"/>
      <c r="F103" s="100"/>
      <c r="G103" s="100"/>
      <c r="H103" s="100"/>
      <c r="I103" s="100"/>
      <c r="J103" s="101">
        <f>J272</f>
        <v>0</v>
      </c>
      <c r="L103" s="98"/>
    </row>
    <row r="104" spans="2:12" s="9" customFormat="1" ht="19.899999999999999" customHeight="1">
      <c r="B104" s="102"/>
      <c r="D104" s="103" t="s">
        <v>96</v>
      </c>
      <c r="E104" s="104"/>
      <c r="F104" s="104"/>
      <c r="G104" s="104"/>
      <c r="H104" s="104"/>
      <c r="I104" s="104"/>
      <c r="J104" s="105">
        <f>J273</f>
        <v>0</v>
      </c>
      <c r="L104" s="102"/>
    </row>
    <row r="105" spans="2:12" s="8" customFormat="1" ht="24.95" customHeight="1">
      <c r="B105" s="98"/>
      <c r="D105" s="99" t="s">
        <v>97</v>
      </c>
      <c r="E105" s="100"/>
      <c r="F105" s="100"/>
      <c r="G105" s="100"/>
      <c r="H105" s="100"/>
      <c r="I105" s="100"/>
      <c r="J105" s="101">
        <f>J297</f>
        <v>0</v>
      </c>
      <c r="L105" s="98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98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199" t="str">
        <f>E7</f>
        <v>lávka L15 - Šternberk</v>
      </c>
      <c r="F115" s="218"/>
      <c r="G115" s="218"/>
      <c r="H115" s="218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F10</f>
        <v>Šternberk</v>
      </c>
      <c r="I117" s="26" t="s">
        <v>22</v>
      </c>
      <c r="J117" s="51">
        <f>IF(J10="","",J10)</f>
        <v>45324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23</v>
      </c>
      <c r="F119" s="24" t="str">
        <f>E13</f>
        <v xml:space="preserve"> </v>
      </c>
      <c r="I119" s="26" t="s">
        <v>29</v>
      </c>
      <c r="J119" s="29" t="str">
        <f>E19</f>
        <v xml:space="preserve"> </v>
      </c>
      <c r="L119" s="31"/>
    </row>
    <row r="120" spans="2:65" s="1" customFormat="1" ht="15.2" customHeight="1">
      <c r="B120" s="31"/>
      <c r="C120" s="26" t="s">
        <v>27</v>
      </c>
      <c r="F120" s="24" t="str">
        <f>IF(E16="","",E16)</f>
        <v>Vyplň údaj</v>
      </c>
      <c r="I120" s="26" t="s">
        <v>31</v>
      </c>
      <c r="J120" s="29" t="str">
        <f>E22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06"/>
      <c r="C122" s="107" t="s">
        <v>99</v>
      </c>
      <c r="D122" s="108" t="s">
        <v>58</v>
      </c>
      <c r="E122" s="108" t="s">
        <v>54</v>
      </c>
      <c r="F122" s="108" t="s">
        <v>55</v>
      </c>
      <c r="G122" s="108" t="s">
        <v>100</v>
      </c>
      <c r="H122" s="108" t="s">
        <v>101</v>
      </c>
      <c r="I122" s="108" t="s">
        <v>102</v>
      </c>
      <c r="J122" s="109" t="s">
        <v>84</v>
      </c>
      <c r="K122" s="110" t="s">
        <v>103</v>
      </c>
      <c r="L122" s="106"/>
      <c r="M122" s="58" t="s">
        <v>1</v>
      </c>
      <c r="N122" s="59" t="s">
        <v>37</v>
      </c>
      <c r="O122" s="59" t="s">
        <v>104</v>
      </c>
      <c r="P122" s="59" t="s">
        <v>105</v>
      </c>
      <c r="Q122" s="59" t="s">
        <v>106</v>
      </c>
      <c r="R122" s="59" t="s">
        <v>107</v>
      </c>
      <c r="S122" s="59" t="s">
        <v>108</v>
      </c>
      <c r="T122" s="60" t="s">
        <v>109</v>
      </c>
    </row>
    <row r="123" spans="2:65" s="1" customFormat="1" ht="22.9" customHeight="1">
      <c r="B123" s="31"/>
      <c r="C123" s="63" t="s">
        <v>110</v>
      </c>
      <c r="J123" s="111">
        <f>BK123</f>
        <v>0</v>
      </c>
      <c r="L123" s="31"/>
      <c r="M123" s="61"/>
      <c r="N123" s="52"/>
      <c r="O123" s="52"/>
      <c r="P123" s="112">
        <f>P124+P272+P297</f>
        <v>0</v>
      </c>
      <c r="Q123" s="52"/>
      <c r="R123" s="112">
        <f>R124+R272+R297</f>
        <v>2.3459599999999998</v>
      </c>
      <c r="S123" s="52"/>
      <c r="T123" s="113">
        <f>T124+T272+T297</f>
        <v>1.4535</v>
      </c>
      <c r="AT123" s="16" t="s">
        <v>72</v>
      </c>
      <c r="AU123" s="16" t="s">
        <v>86</v>
      </c>
      <c r="BK123" s="114">
        <f>BK124+BK272+BK297</f>
        <v>0</v>
      </c>
    </row>
    <row r="124" spans="2:65" s="11" customFormat="1" ht="25.9" customHeight="1">
      <c r="B124" s="115"/>
      <c r="D124" s="116" t="s">
        <v>72</v>
      </c>
      <c r="E124" s="117" t="s">
        <v>111</v>
      </c>
      <c r="F124" s="117" t="s">
        <v>112</v>
      </c>
      <c r="I124" s="118"/>
      <c r="J124" s="119">
        <f>BK124</f>
        <v>0</v>
      </c>
      <c r="L124" s="115"/>
      <c r="M124" s="120"/>
      <c r="P124" s="121">
        <f>P125+P138+P156+P162+P175+P243+P269</f>
        <v>0</v>
      </c>
      <c r="R124" s="121">
        <f>R125+R138+R156+R162+R175+R243+R269</f>
        <v>2.3459599999999998</v>
      </c>
      <c r="T124" s="122">
        <f>T125+T138+T156+T162+T175+T243+T269</f>
        <v>1.3965000000000001</v>
      </c>
      <c r="AR124" s="116" t="s">
        <v>78</v>
      </c>
      <c r="AT124" s="123" t="s">
        <v>72</v>
      </c>
      <c r="AU124" s="123" t="s">
        <v>73</v>
      </c>
      <c r="AY124" s="116" t="s">
        <v>113</v>
      </c>
      <c r="BK124" s="124">
        <f>BK125+BK138+BK156+BK162+BK175+BK243+BK269</f>
        <v>0</v>
      </c>
    </row>
    <row r="125" spans="2:65" s="11" customFormat="1" ht="22.9" customHeight="1">
      <c r="B125" s="115"/>
      <c r="D125" s="116" t="s">
        <v>72</v>
      </c>
      <c r="E125" s="125" t="s">
        <v>78</v>
      </c>
      <c r="F125" s="125" t="s">
        <v>114</v>
      </c>
      <c r="I125" s="118"/>
      <c r="J125" s="126">
        <f>BK125</f>
        <v>0</v>
      </c>
      <c r="L125" s="115"/>
      <c r="M125" s="120"/>
      <c r="P125" s="121">
        <f>SUM(P126:P137)</f>
        <v>0</v>
      </c>
      <c r="R125" s="121">
        <f>SUM(R126:R137)</f>
        <v>0</v>
      </c>
      <c r="T125" s="122">
        <f>SUM(T126:T137)</f>
        <v>1.3965000000000001</v>
      </c>
      <c r="AR125" s="116" t="s">
        <v>78</v>
      </c>
      <c r="AT125" s="123" t="s">
        <v>72</v>
      </c>
      <c r="AU125" s="123" t="s">
        <v>78</v>
      </c>
      <c r="AY125" s="116" t="s">
        <v>113</v>
      </c>
      <c r="BK125" s="124">
        <f>SUM(BK126:BK137)</f>
        <v>0</v>
      </c>
    </row>
    <row r="126" spans="2:65" s="1" customFormat="1" ht="24.2" customHeight="1">
      <c r="B126" s="31"/>
      <c r="C126" s="127" t="s">
        <v>78</v>
      </c>
      <c r="D126" s="127" t="s">
        <v>115</v>
      </c>
      <c r="E126" s="128" t="s">
        <v>116</v>
      </c>
      <c r="F126" s="129" t="s">
        <v>117</v>
      </c>
      <c r="G126" s="130" t="s">
        <v>118</v>
      </c>
      <c r="H126" s="131">
        <v>14.25</v>
      </c>
      <c r="I126" s="132"/>
      <c r="J126" s="133">
        <f>ROUND(I126*H126,2)</f>
        <v>0</v>
      </c>
      <c r="K126" s="134"/>
      <c r="L126" s="31"/>
      <c r="M126" s="135" t="s">
        <v>1</v>
      </c>
      <c r="N126" s="136" t="s">
        <v>38</v>
      </c>
      <c r="P126" s="137">
        <f>O126*H126</f>
        <v>0</v>
      </c>
      <c r="Q126" s="137">
        <v>0</v>
      </c>
      <c r="R126" s="137">
        <f>Q126*H126</f>
        <v>0</v>
      </c>
      <c r="S126" s="137">
        <v>9.8000000000000004E-2</v>
      </c>
      <c r="T126" s="138">
        <f>S126*H126</f>
        <v>1.3965000000000001</v>
      </c>
      <c r="AR126" s="139" t="s">
        <v>119</v>
      </c>
      <c r="AT126" s="139" t="s">
        <v>115</v>
      </c>
      <c r="AU126" s="139" t="s">
        <v>80</v>
      </c>
      <c r="AY126" s="16" t="s">
        <v>113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6" t="s">
        <v>78</v>
      </c>
      <c r="BK126" s="140">
        <f>ROUND(I126*H126,2)</f>
        <v>0</v>
      </c>
      <c r="BL126" s="16" t="s">
        <v>119</v>
      </c>
      <c r="BM126" s="139" t="s">
        <v>120</v>
      </c>
    </row>
    <row r="127" spans="2:65" s="1" customFormat="1" ht="29.25">
      <c r="B127" s="31"/>
      <c r="D127" s="141" t="s">
        <v>121</v>
      </c>
      <c r="F127" s="142" t="s">
        <v>122</v>
      </c>
      <c r="I127" s="143"/>
      <c r="L127" s="31"/>
      <c r="M127" s="144"/>
      <c r="T127" s="55"/>
      <c r="AT127" s="16" t="s">
        <v>121</v>
      </c>
      <c r="AU127" s="16" t="s">
        <v>80</v>
      </c>
    </row>
    <row r="128" spans="2:65" s="12" customFormat="1" ht="11.25">
      <c r="B128" s="145"/>
      <c r="D128" s="141" t="s">
        <v>123</v>
      </c>
      <c r="E128" s="146" t="s">
        <v>1</v>
      </c>
      <c r="F128" s="147" t="s">
        <v>124</v>
      </c>
      <c r="H128" s="146" t="s">
        <v>1</v>
      </c>
      <c r="I128" s="148"/>
      <c r="L128" s="145"/>
      <c r="M128" s="149"/>
      <c r="T128" s="150"/>
      <c r="AT128" s="146" t="s">
        <v>123</v>
      </c>
      <c r="AU128" s="146" t="s">
        <v>80</v>
      </c>
      <c r="AV128" s="12" t="s">
        <v>78</v>
      </c>
      <c r="AW128" s="12" t="s">
        <v>30</v>
      </c>
      <c r="AX128" s="12" t="s">
        <v>73</v>
      </c>
      <c r="AY128" s="146" t="s">
        <v>113</v>
      </c>
    </row>
    <row r="129" spans="2:65" s="13" customFormat="1" ht="11.25">
      <c r="B129" s="151"/>
      <c r="D129" s="141" t="s">
        <v>123</v>
      </c>
      <c r="E129" s="152" t="s">
        <v>1</v>
      </c>
      <c r="F129" s="153" t="s">
        <v>125</v>
      </c>
      <c r="H129" s="154">
        <v>14.25</v>
      </c>
      <c r="I129" s="155"/>
      <c r="L129" s="151"/>
      <c r="M129" s="156"/>
      <c r="T129" s="157"/>
      <c r="AT129" s="152" t="s">
        <v>123</v>
      </c>
      <c r="AU129" s="152" t="s">
        <v>80</v>
      </c>
      <c r="AV129" s="13" t="s">
        <v>80</v>
      </c>
      <c r="AW129" s="13" t="s">
        <v>30</v>
      </c>
      <c r="AX129" s="13" t="s">
        <v>78</v>
      </c>
      <c r="AY129" s="152" t="s">
        <v>113</v>
      </c>
    </row>
    <row r="130" spans="2:65" s="1" customFormat="1" ht="33" customHeight="1">
      <c r="B130" s="31"/>
      <c r="C130" s="127" t="s">
        <v>80</v>
      </c>
      <c r="D130" s="127" t="s">
        <v>115</v>
      </c>
      <c r="E130" s="128" t="s">
        <v>126</v>
      </c>
      <c r="F130" s="129" t="s">
        <v>127</v>
      </c>
      <c r="G130" s="130" t="s">
        <v>128</v>
      </c>
      <c r="H130" s="131">
        <v>24.5</v>
      </c>
      <c r="I130" s="132"/>
      <c r="J130" s="133">
        <f>ROUND(I130*H130,2)</f>
        <v>0</v>
      </c>
      <c r="K130" s="134"/>
      <c r="L130" s="31"/>
      <c r="M130" s="135" t="s">
        <v>1</v>
      </c>
      <c r="N130" s="136" t="s">
        <v>38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119</v>
      </c>
      <c r="AT130" s="139" t="s">
        <v>115</v>
      </c>
      <c r="AU130" s="139" t="s">
        <v>80</v>
      </c>
      <c r="AY130" s="16" t="s">
        <v>113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6" t="s">
        <v>78</v>
      </c>
      <c r="BK130" s="140">
        <f>ROUND(I130*H130,2)</f>
        <v>0</v>
      </c>
      <c r="BL130" s="16" t="s">
        <v>119</v>
      </c>
      <c r="BM130" s="139" t="s">
        <v>129</v>
      </c>
    </row>
    <row r="131" spans="2:65" s="1" customFormat="1" ht="19.5">
      <c r="B131" s="31"/>
      <c r="D131" s="141" t="s">
        <v>121</v>
      </c>
      <c r="F131" s="142" t="s">
        <v>130</v>
      </c>
      <c r="I131" s="143"/>
      <c r="L131" s="31"/>
      <c r="M131" s="144"/>
      <c r="T131" s="55"/>
      <c r="AT131" s="16" t="s">
        <v>121</v>
      </c>
      <c r="AU131" s="16" t="s">
        <v>80</v>
      </c>
    </row>
    <row r="132" spans="2:65" s="12" customFormat="1" ht="11.25">
      <c r="B132" s="145"/>
      <c r="D132" s="141" t="s">
        <v>123</v>
      </c>
      <c r="E132" s="146" t="s">
        <v>1</v>
      </c>
      <c r="F132" s="147" t="s">
        <v>131</v>
      </c>
      <c r="H132" s="146" t="s">
        <v>1</v>
      </c>
      <c r="I132" s="148"/>
      <c r="L132" s="145"/>
      <c r="M132" s="149"/>
      <c r="T132" s="150"/>
      <c r="AT132" s="146" t="s">
        <v>123</v>
      </c>
      <c r="AU132" s="146" t="s">
        <v>80</v>
      </c>
      <c r="AV132" s="12" t="s">
        <v>78</v>
      </c>
      <c r="AW132" s="12" t="s">
        <v>30</v>
      </c>
      <c r="AX132" s="12" t="s">
        <v>73</v>
      </c>
      <c r="AY132" s="146" t="s">
        <v>113</v>
      </c>
    </row>
    <row r="133" spans="2:65" s="13" customFormat="1" ht="11.25">
      <c r="B133" s="151"/>
      <c r="D133" s="141" t="s">
        <v>123</v>
      </c>
      <c r="E133" s="152" t="s">
        <v>1</v>
      </c>
      <c r="F133" s="153" t="s">
        <v>132</v>
      </c>
      <c r="H133" s="154">
        <v>24.5</v>
      </c>
      <c r="I133" s="155"/>
      <c r="L133" s="151"/>
      <c r="M133" s="156"/>
      <c r="T133" s="157"/>
      <c r="AT133" s="152" t="s">
        <v>123</v>
      </c>
      <c r="AU133" s="152" t="s">
        <v>80</v>
      </c>
      <c r="AV133" s="13" t="s">
        <v>80</v>
      </c>
      <c r="AW133" s="13" t="s">
        <v>30</v>
      </c>
      <c r="AX133" s="13" t="s">
        <v>78</v>
      </c>
      <c r="AY133" s="152" t="s">
        <v>113</v>
      </c>
    </row>
    <row r="134" spans="2:65" s="1" customFormat="1" ht="24.2" customHeight="1">
      <c r="B134" s="31"/>
      <c r="C134" s="127" t="s">
        <v>133</v>
      </c>
      <c r="D134" s="127" t="s">
        <v>115</v>
      </c>
      <c r="E134" s="128" t="s">
        <v>134</v>
      </c>
      <c r="F134" s="129" t="s">
        <v>135</v>
      </c>
      <c r="G134" s="130" t="s">
        <v>136</v>
      </c>
      <c r="H134" s="131">
        <v>10.199999999999999</v>
      </c>
      <c r="I134" s="132"/>
      <c r="J134" s="133">
        <f>ROUND(I134*H134,2)</f>
        <v>0</v>
      </c>
      <c r="K134" s="134"/>
      <c r="L134" s="31"/>
      <c r="M134" s="135" t="s">
        <v>1</v>
      </c>
      <c r="N134" s="136" t="s">
        <v>38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137</v>
      </c>
      <c r="AT134" s="139" t="s">
        <v>115</v>
      </c>
      <c r="AU134" s="139" t="s">
        <v>80</v>
      </c>
      <c r="AY134" s="16" t="s">
        <v>113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6" t="s">
        <v>78</v>
      </c>
      <c r="BK134" s="140">
        <f>ROUND(I134*H134,2)</f>
        <v>0</v>
      </c>
      <c r="BL134" s="16" t="s">
        <v>137</v>
      </c>
      <c r="BM134" s="139" t="s">
        <v>138</v>
      </c>
    </row>
    <row r="135" spans="2:65" s="1" customFormat="1" ht="19.5">
      <c r="B135" s="31"/>
      <c r="D135" s="141" t="s">
        <v>121</v>
      </c>
      <c r="F135" s="142" t="s">
        <v>139</v>
      </c>
      <c r="I135" s="143"/>
      <c r="L135" s="31"/>
      <c r="M135" s="144"/>
      <c r="T135" s="55"/>
      <c r="AT135" s="16" t="s">
        <v>121</v>
      </c>
      <c r="AU135" s="16" t="s">
        <v>80</v>
      </c>
    </row>
    <row r="136" spans="2:65" s="12" customFormat="1" ht="11.25">
      <c r="B136" s="145"/>
      <c r="D136" s="141" t="s">
        <v>123</v>
      </c>
      <c r="E136" s="146" t="s">
        <v>1</v>
      </c>
      <c r="F136" s="147" t="s">
        <v>140</v>
      </c>
      <c r="H136" s="146" t="s">
        <v>1</v>
      </c>
      <c r="I136" s="148"/>
      <c r="L136" s="145"/>
      <c r="M136" s="149"/>
      <c r="T136" s="150"/>
      <c r="AT136" s="146" t="s">
        <v>123</v>
      </c>
      <c r="AU136" s="146" t="s">
        <v>80</v>
      </c>
      <c r="AV136" s="12" t="s">
        <v>78</v>
      </c>
      <c r="AW136" s="12" t="s">
        <v>30</v>
      </c>
      <c r="AX136" s="12" t="s">
        <v>73</v>
      </c>
      <c r="AY136" s="146" t="s">
        <v>113</v>
      </c>
    </row>
    <row r="137" spans="2:65" s="13" customFormat="1" ht="11.25">
      <c r="B137" s="151"/>
      <c r="D137" s="141" t="s">
        <v>123</v>
      </c>
      <c r="E137" s="152" t="s">
        <v>1</v>
      </c>
      <c r="F137" s="153" t="s">
        <v>141</v>
      </c>
      <c r="H137" s="154">
        <v>10.199999999999999</v>
      </c>
      <c r="I137" s="155"/>
      <c r="L137" s="151"/>
      <c r="M137" s="156"/>
      <c r="T137" s="157"/>
      <c r="AT137" s="152" t="s">
        <v>123</v>
      </c>
      <c r="AU137" s="152" t="s">
        <v>80</v>
      </c>
      <c r="AV137" s="13" t="s">
        <v>80</v>
      </c>
      <c r="AW137" s="13" t="s">
        <v>30</v>
      </c>
      <c r="AX137" s="13" t="s">
        <v>78</v>
      </c>
      <c r="AY137" s="152" t="s">
        <v>113</v>
      </c>
    </row>
    <row r="138" spans="2:65" s="11" customFormat="1" ht="22.9" customHeight="1">
      <c r="B138" s="115"/>
      <c r="D138" s="116" t="s">
        <v>72</v>
      </c>
      <c r="E138" s="125" t="s">
        <v>119</v>
      </c>
      <c r="F138" s="125" t="s">
        <v>142</v>
      </c>
      <c r="I138" s="118"/>
      <c r="J138" s="126">
        <f>BK138</f>
        <v>0</v>
      </c>
      <c r="L138" s="115"/>
      <c r="M138" s="120"/>
      <c r="P138" s="121">
        <f>SUM(P139:P155)</f>
        <v>0</v>
      </c>
      <c r="R138" s="121">
        <f>SUM(R139:R155)</f>
        <v>0</v>
      </c>
      <c r="T138" s="122">
        <f>SUM(T139:T155)</f>
        <v>0</v>
      </c>
      <c r="AR138" s="116" t="s">
        <v>78</v>
      </c>
      <c r="AT138" s="123" t="s">
        <v>72</v>
      </c>
      <c r="AU138" s="123" t="s">
        <v>78</v>
      </c>
      <c r="AY138" s="116" t="s">
        <v>113</v>
      </c>
      <c r="BK138" s="124">
        <f>SUM(BK139:BK155)</f>
        <v>0</v>
      </c>
    </row>
    <row r="139" spans="2:65" s="1" customFormat="1" ht="33" customHeight="1">
      <c r="B139" s="31"/>
      <c r="C139" s="127" t="s">
        <v>119</v>
      </c>
      <c r="D139" s="127" t="s">
        <v>115</v>
      </c>
      <c r="E139" s="128" t="s">
        <v>143</v>
      </c>
      <c r="F139" s="129" t="s">
        <v>144</v>
      </c>
      <c r="G139" s="130" t="s">
        <v>128</v>
      </c>
      <c r="H139" s="131">
        <v>1.2669999999999999</v>
      </c>
      <c r="I139" s="132"/>
      <c r="J139" s="133">
        <f>ROUND(I139*H139,2)</f>
        <v>0</v>
      </c>
      <c r="K139" s="134"/>
      <c r="L139" s="31"/>
      <c r="M139" s="135" t="s">
        <v>1</v>
      </c>
      <c r="N139" s="136" t="s">
        <v>38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119</v>
      </c>
      <c r="AT139" s="139" t="s">
        <v>115</v>
      </c>
      <c r="AU139" s="139" t="s">
        <v>80</v>
      </c>
      <c r="AY139" s="16" t="s">
        <v>113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6" t="s">
        <v>78</v>
      </c>
      <c r="BK139" s="140">
        <f>ROUND(I139*H139,2)</f>
        <v>0</v>
      </c>
      <c r="BL139" s="16" t="s">
        <v>119</v>
      </c>
      <c r="BM139" s="139" t="s">
        <v>145</v>
      </c>
    </row>
    <row r="140" spans="2:65" s="1" customFormat="1" ht="19.5">
      <c r="B140" s="31"/>
      <c r="D140" s="141" t="s">
        <v>121</v>
      </c>
      <c r="F140" s="142" t="s">
        <v>144</v>
      </c>
      <c r="I140" s="143"/>
      <c r="L140" s="31"/>
      <c r="M140" s="144"/>
      <c r="T140" s="55"/>
      <c r="AT140" s="16" t="s">
        <v>121</v>
      </c>
      <c r="AU140" s="16" t="s">
        <v>80</v>
      </c>
    </row>
    <row r="141" spans="2:65" s="12" customFormat="1" ht="11.25">
      <c r="B141" s="145"/>
      <c r="D141" s="141" t="s">
        <v>123</v>
      </c>
      <c r="E141" s="146" t="s">
        <v>1</v>
      </c>
      <c r="F141" s="147" t="s">
        <v>146</v>
      </c>
      <c r="H141" s="146" t="s">
        <v>1</v>
      </c>
      <c r="I141" s="148"/>
      <c r="L141" s="145"/>
      <c r="M141" s="149"/>
      <c r="T141" s="150"/>
      <c r="AT141" s="146" t="s">
        <v>123</v>
      </c>
      <c r="AU141" s="146" t="s">
        <v>80</v>
      </c>
      <c r="AV141" s="12" t="s">
        <v>78</v>
      </c>
      <c r="AW141" s="12" t="s">
        <v>30</v>
      </c>
      <c r="AX141" s="12" t="s">
        <v>73</v>
      </c>
      <c r="AY141" s="146" t="s">
        <v>113</v>
      </c>
    </row>
    <row r="142" spans="2:65" s="13" customFormat="1" ht="11.25">
      <c r="B142" s="151"/>
      <c r="D142" s="141" t="s">
        <v>123</v>
      </c>
      <c r="E142" s="152" t="s">
        <v>1</v>
      </c>
      <c r="F142" s="153" t="s">
        <v>147</v>
      </c>
      <c r="H142" s="154">
        <v>1.2669999999999999</v>
      </c>
      <c r="I142" s="155"/>
      <c r="L142" s="151"/>
      <c r="M142" s="156"/>
      <c r="T142" s="157"/>
      <c r="AT142" s="152" t="s">
        <v>123</v>
      </c>
      <c r="AU142" s="152" t="s">
        <v>80</v>
      </c>
      <c r="AV142" s="13" t="s">
        <v>80</v>
      </c>
      <c r="AW142" s="13" t="s">
        <v>30</v>
      </c>
      <c r="AX142" s="13" t="s">
        <v>78</v>
      </c>
      <c r="AY142" s="152" t="s">
        <v>113</v>
      </c>
    </row>
    <row r="143" spans="2:65" s="1" customFormat="1" ht="37.9" customHeight="1">
      <c r="B143" s="31"/>
      <c r="C143" s="127" t="s">
        <v>148</v>
      </c>
      <c r="D143" s="127" t="s">
        <v>115</v>
      </c>
      <c r="E143" s="128" t="s">
        <v>149</v>
      </c>
      <c r="F143" s="129" t="s">
        <v>150</v>
      </c>
      <c r="G143" s="130" t="s">
        <v>118</v>
      </c>
      <c r="H143" s="131">
        <v>4.4349999999999996</v>
      </c>
      <c r="I143" s="132"/>
      <c r="J143" s="133">
        <f>ROUND(I143*H143,2)</f>
        <v>0</v>
      </c>
      <c r="K143" s="134"/>
      <c r="L143" s="31"/>
      <c r="M143" s="135" t="s">
        <v>1</v>
      </c>
      <c r="N143" s="136" t="s">
        <v>38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119</v>
      </c>
      <c r="AT143" s="139" t="s">
        <v>115</v>
      </c>
      <c r="AU143" s="139" t="s">
        <v>80</v>
      </c>
      <c r="AY143" s="16" t="s">
        <v>113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6" t="s">
        <v>78</v>
      </c>
      <c r="BK143" s="140">
        <f>ROUND(I143*H143,2)</f>
        <v>0</v>
      </c>
      <c r="BL143" s="16" t="s">
        <v>119</v>
      </c>
      <c r="BM143" s="139" t="s">
        <v>151</v>
      </c>
    </row>
    <row r="144" spans="2:65" s="1" customFormat="1" ht="19.5">
      <c r="B144" s="31"/>
      <c r="D144" s="141" t="s">
        <v>121</v>
      </c>
      <c r="F144" s="142" t="s">
        <v>150</v>
      </c>
      <c r="I144" s="143"/>
      <c r="L144" s="31"/>
      <c r="M144" s="144"/>
      <c r="T144" s="55"/>
      <c r="AT144" s="16" t="s">
        <v>121</v>
      </c>
      <c r="AU144" s="16" t="s">
        <v>80</v>
      </c>
    </row>
    <row r="145" spans="2:65" s="13" customFormat="1" ht="11.25">
      <c r="B145" s="151"/>
      <c r="D145" s="141" t="s">
        <v>123</v>
      </c>
      <c r="E145" s="152" t="s">
        <v>1</v>
      </c>
      <c r="F145" s="153" t="s">
        <v>152</v>
      </c>
      <c r="H145" s="154">
        <v>4.4349999999999996</v>
      </c>
      <c r="I145" s="155"/>
      <c r="L145" s="151"/>
      <c r="M145" s="156"/>
      <c r="T145" s="157"/>
      <c r="AT145" s="152" t="s">
        <v>123</v>
      </c>
      <c r="AU145" s="152" t="s">
        <v>80</v>
      </c>
      <c r="AV145" s="13" t="s">
        <v>80</v>
      </c>
      <c r="AW145" s="13" t="s">
        <v>30</v>
      </c>
      <c r="AX145" s="13" t="s">
        <v>78</v>
      </c>
      <c r="AY145" s="152" t="s">
        <v>113</v>
      </c>
    </row>
    <row r="146" spans="2:65" s="1" customFormat="1" ht="37.9" customHeight="1">
      <c r="B146" s="31"/>
      <c r="C146" s="127" t="s">
        <v>153</v>
      </c>
      <c r="D146" s="127" t="s">
        <v>115</v>
      </c>
      <c r="E146" s="128" t="s">
        <v>154</v>
      </c>
      <c r="F146" s="129" t="s">
        <v>155</v>
      </c>
      <c r="G146" s="130" t="s">
        <v>118</v>
      </c>
      <c r="H146" s="131">
        <v>4.4349999999999996</v>
      </c>
      <c r="I146" s="132"/>
      <c r="J146" s="133">
        <f>ROUND(I146*H146,2)</f>
        <v>0</v>
      </c>
      <c r="K146" s="134"/>
      <c r="L146" s="31"/>
      <c r="M146" s="135" t="s">
        <v>1</v>
      </c>
      <c r="N146" s="136" t="s">
        <v>38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119</v>
      </c>
      <c r="AT146" s="139" t="s">
        <v>115</v>
      </c>
      <c r="AU146" s="139" t="s">
        <v>80</v>
      </c>
      <c r="AY146" s="16" t="s">
        <v>113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6" t="s">
        <v>78</v>
      </c>
      <c r="BK146" s="140">
        <f>ROUND(I146*H146,2)</f>
        <v>0</v>
      </c>
      <c r="BL146" s="16" t="s">
        <v>119</v>
      </c>
      <c r="BM146" s="139" t="s">
        <v>156</v>
      </c>
    </row>
    <row r="147" spans="2:65" s="1" customFormat="1" ht="19.5">
      <c r="B147" s="31"/>
      <c r="D147" s="141" t="s">
        <v>121</v>
      </c>
      <c r="F147" s="142" t="s">
        <v>155</v>
      </c>
      <c r="I147" s="143"/>
      <c r="L147" s="31"/>
      <c r="M147" s="144"/>
      <c r="T147" s="55"/>
      <c r="AT147" s="16" t="s">
        <v>121</v>
      </c>
      <c r="AU147" s="16" t="s">
        <v>80</v>
      </c>
    </row>
    <row r="148" spans="2:65" s="13" customFormat="1" ht="11.25">
      <c r="B148" s="151"/>
      <c r="D148" s="141" t="s">
        <v>123</v>
      </c>
      <c r="E148" s="152" t="s">
        <v>1</v>
      </c>
      <c r="F148" s="153" t="s">
        <v>152</v>
      </c>
      <c r="H148" s="154">
        <v>4.4349999999999996</v>
      </c>
      <c r="I148" s="155"/>
      <c r="L148" s="151"/>
      <c r="M148" s="156"/>
      <c r="T148" s="157"/>
      <c r="AT148" s="152" t="s">
        <v>123</v>
      </c>
      <c r="AU148" s="152" t="s">
        <v>80</v>
      </c>
      <c r="AV148" s="13" t="s">
        <v>80</v>
      </c>
      <c r="AW148" s="13" t="s">
        <v>30</v>
      </c>
      <c r="AX148" s="13" t="s">
        <v>78</v>
      </c>
      <c r="AY148" s="152" t="s">
        <v>113</v>
      </c>
    </row>
    <row r="149" spans="2:65" s="1" customFormat="1" ht="24.2" customHeight="1">
      <c r="B149" s="31"/>
      <c r="C149" s="127" t="s">
        <v>157</v>
      </c>
      <c r="D149" s="127" t="s">
        <v>115</v>
      </c>
      <c r="E149" s="128" t="s">
        <v>158</v>
      </c>
      <c r="F149" s="129" t="s">
        <v>159</v>
      </c>
      <c r="G149" s="130" t="s">
        <v>160</v>
      </c>
      <c r="H149" s="131">
        <v>0.35</v>
      </c>
      <c r="I149" s="132"/>
      <c r="J149" s="133">
        <f>ROUND(I149*H149,2)</f>
        <v>0</v>
      </c>
      <c r="K149" s="134"/>
      <c r="L149" s="31"/>
      <c r="M149" s="135" t="s">
        <v>1</v>
      </c>
      <c r="N149" s="136" t="s">
        <v>38</v>
      </c>
      <c r="P149" s="137">
        <f>O149*H149</f>
        <v>0</v>
      </c>
      <c r="Q149" s="137">
        <v>0</v>
      </c>
      <c r="R149" s="137">
        <f>Q149*H149</f>
        <v>0</v>
      </c>
      <c r="S149" s="137">
        <v>0</v>
      </c>
      <c r="T149" s="138">
        <f>S149*H149</f>
        <v>0</v>
      </c>
      <c r="AR149" s="139" t="s">
        <v>119</v>
      </c>
      <c r="AT149" s="139" t="s">
        <v>115</v>
      </c>
      <c r="AU149" s="139" t="s">
        <v>80</v>
      </c>
      <c r="AY149" s="16" t="s">
        <v>113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6" t="s">
        <v>78</v>
      </c>
      <c r="BK149" s="140">
        <f>ROUND(I149*H149,2)</f>
        <v>0</v>
      </c>
      <c r="BL149" s="16" t="s">
        <v>119</v>
      </c>
      <c r="BM149" s="139" t="s">
        <v>161</v>
      </c>
    </row>
    <row r="150" spans="2:65" s="1" customFormat="1" ht="11.25">
      <c r="B150" s="31"/>
      <c r="D150" s="141" t="s">
        <v>121</v>
      </c>
      <c r="F150" s="142" t="s">
        <v>159</v>
      </c>
      <c r="I150" s="143"/>
      <c r="L150" s="31"/>
      <c r="M150" s="144"/>
      <c r="T150" s="55"/>
      <c r="AT150" s="16" t="s">
        <v>121</v>
      </c>
      <c r="AU150" s="16" t="s">
        <v>80</v>
      </c>
    </row>
    <row r="151" spans="2:65" s="13" customFormat="1" ht="11.25">
      <c r="B151" s="151"/>
      <c r="D151" s="141" t="s">
        <v>123</v>
      </c>
      <c r="E151" s="152" t="s">
        <v>1</v>
      </c>
      <c r="F151" s="153" t="s">
        <v>162</v>
      </c>
      <c r="H151" s="154">
        <v>0.35</v>
      </c>
      <c r="I151" s="155"/>
      <c r="L151" s="151"/>
      <c r="M151" s="156"/>
      <c r="T151" s="157"/>
      <c r="AT151" s="152" t="s">
        <v>123</v>
      </c>
      <c r="AU151" s="152" t="s">
        <v>80</v>
      </c>
      <c r="AV151" s="13" t="s">
        <v>80</v>
      </c>
      <c r="AW151" s="13" t="s">
        <v>30</v>
      </c>
      <c r="AX151" s="13" t="s">
        <v>78</v>
      </c>
      <c r="AY151" s="152" t="s">
        <v>113</v>
      </c>
    </row>
    <row r="152" spans="2:65" s="1" customFormat="1" ht="33" customHeight="1">
      <c r="B152" s="31"/>
      <c r="C152" s="127" t="s">
        <v>163</v>
      </c>
      <c r="D152" s="127" t="s">
        <v>115</v>
      </c>
      <c r="E152" s="128" t="s">
        <v>164</v>
      </c>
      <c r="F152" s="129" t="s">
        <v>165</v>
      </c>
      <c r="G152" s="130" t="s">
        <v>128</v>
      </c>
      <c r="H152" s="131">
        <v>10.199999999999999</v>
      </c>
      <c r="I152" s="132"/>
      <c r="J152" s="133">
        <f>ROUND(I152*H152,2)</f>
        <v>0</v>
      </c>
      <c r="K152" s="134"/>
      <c r="L152" s="31"/>
      <c r="M152" s="135" t="s">
        <v>1</v>
      </c>
      <c r="N152" s="136" t="s">
        <v>38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119</v>
      </c>
      <c r="AT152" s="139" t="s">
        <v>115</v>
      </c>
      <c r="AU152" s="139" t="s">
        <v>80</v>
      </c>
      <c r="AY152" s="16" t="s">
        <v>113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6" t="s">
        <v>78</v>
      </c>
      <c r="BK152" s="140">
        <f>ROUND(I152*H152,2)</f>
        <v>0</v>
      </c>
      <c r="BL152" s="16" t="s">
        <v>119</v>
      </c>
      <c r="BM152" s="139" t="s">
        <v>166</v>
      </c>
    </row>
    <row r="153" spans="2:65" s="1" customFormat="1" ht="19.5">
      <c r="B153" s="31"/>
      <c r="D153" s="141" t="s">
        <v>121</v>
      </c>
      <c r="F153" s="142" t="s">
        <v>165</v>
      </c>
      <c r="I153" s="143"/>
      <c r="L153" s="31"/>
      <c r="M153" s="144"/>
      <c r="T153" s="55"/>
      <c r="AT153" s="16" t="s">
        <v>121</v>
      </c>
      <c r="AU153" s="16" t="s">
        <v>80</v>
      </c>
    </row>
    <row r="154" spans="2:65" s="12" customFormat="1" ht="11.25">
      <c r="B154" s="145"/>
      <c r="D154" s="141" t="s">
        <v>123</v>
      </c>
      <c r="E154" s="146" t="s">
        <v>1</v>
      </c>
      <c r="F154" s="147" t="s">
        <v>167</v>
      </c>
      <c r="H154" s="146" t="s">
        <v>1</v>
      </c>
      <c r="I154" s="148"/>
      <c r="L154" s="145"/>
      <c r="M154" s="149"/>
      <c r="T154" s="150"/>
      <c r="AT154" s="146" t="s">
        <v>123</v>
      </c>
      <c r="AU154" s="146" t="s">
        <v>80</v>
      </c>
      <c r="AV154" s="12" t="s">
        <v>78</v>
      </c>
      <c r="AW154" s="12" t="s">
        <v>30</v>
      </c>
      <c r="AX154" s="12" t="s">
        <v>73</v>
      </c>
      <c r="AY154" s="146" t="s">
        <v>113</v>
      </c>
    </row>
    <row r="155" spans="2:65" s="13" customFormat="1" ht="11.25">
      <c r="B155" s="151"/>
      <c r="D155" s="141" t="s">
        <v>123</v>
      </c>
      <c r="E155" s="152" t="s">
        <v>1</v>
      </c>
      <c r="F155" s="153" t="s">
        <v>141</v>
      </c>
      <c r="H155" s="154">
        <v>10.199999999999999</v>
      </c>
      <c r="I155" s="155"/>
      <c r="L155" s="151"/>
      <c r="M155" s="156"/>
      <c r="T155" s="157"/>
      <c r="AT155" s="152" t="s">
        <v>123</v>
      </c>
      <c r="AU155" s="152" t="s">
        <v>80</v>
      </c>
      <c r="AV155" s="13" t="s">
        <v>80</v>
      </c>
      <c r="AW155" s="13" t="s">
        <v>30</v>
      </c>
      <c r="AX155" s="13" t="s">
        <v>78</v>
      </c>
      <c r="AY155" s="152" t="s">
        <v>113</v>
      </c>
    </row>
    <row r="156" spans="2:65" s="11" customFormat="1" ht="22.9" customHeight="1">
      <c r="B156" s="115"/>
      <c r="D156" s="116" t="s">
        <v>72</v>
      </c>
      <c r="E156" s="125" t="s">
        <v>148</v>
      </c>
      <c r="F156" s="125" t="s">
        <v>168</v>
      </c>
      <c r="I156" s="118"/>
      <c r="J156" s="126">
        <f>BK156</f>
        <v>0</v>
      </c>
      <c r="L156" s="115"/>
      <c r="M156" s="120"/>
      <c r="P156" s="121">
        <f>SUM(P157:P161)</f>
        <v>0</v>
      </c>
      <c r="R156" s="121">
        <f>SUM(R157:R161)</f>
        <v>0</v>
      </c>
      <c r="T156" s="122">
        <f>SUM(T157:T161)</f>
        <v>0</v>
      </c>
      <c r="AR156" s="116" t="s">
        <v>78</v>
      </c>
      <c r="AT156" s="123" t="s">
        <v>72</v>
      </c>
      <c r="AU156" s="123" t="s">
        <v>78</v>
      </c>
      <c r="AY156" s="116" t="s">
        <v>113</v>
      </c>
      <c r="BK156" s="124">
        <f>SUM(BK157:BK161)</f>
        <v>0</v>
      </c>
    </row>
    <row r="157" spans="2:65" s="1" customFormat="1" ht="76.349999999999994" customHeight="1">
      <c r="B157" s="31"/>
      <c r="C157" s="127" t="s">
        <v>169</v>
      </c>
      <c r="D157" s="127" t="s">
        <v>115</v>
      </c>
      <c r="E157" s="128" t="s">
        <v>170</v>
      </c>
      <c r="F157" s="129" t="s">
        <v>171</v>
      </c>
      <c r="G157" s="130" t="s">
        <v>118</v>
      </c>
      <c r="H157" s="131">
        <v>8</v>
      </c>
      <c r="I157" s="132"/>
      <c r="J157" s="133">
        <f>ROUND(I157*H157,2)</f>
        <v>0</v>
      </c>
      <c r="K157" s="134"/>
      <c r="L157" s="31"/>
      <c r="M157" s="135" t="s">
        <v>1</v>
      </c>
      <c r="N157" s="136" t="s">
        <v>38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119</v>
      </c>
      <c r="AT157" s="139" t="s">
        <v>115</v>
      </c>
      <c r="AU157" s="139" t="s">
        <v>80</v>
      </c>
      <c r="AY157" s="16" t="s">
        <v>113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6" t="s">
        <v>78</v>
      </c>
      <c r="BK157" s="140">
        <f>ROUND(I157*H157,2)</f>
        <v>0</v>
      </c>
      <c r="BL157" s="16" t="s">
        <v>119</v>
      </c>
      <c r="BM157" s="139" t="s">
        <v>172</v>
      </c>
    </row>
    <row r="158" spans="2:65" s="1" customFormat="1" ht="48.75">
      <c r="B158" s="31"/>
      <c r="D158" s="141" t="s">
        <v>121</v>
      </c>
      <c r="F158" s="142" t="s">
        <v>173</v>
      </c>
      <c r="I158" s="143"/>
      <c r="L158" s="31"/>
      <c r="M158" s="144"/>
      <c r="T158" s="55"/>
      <c r="AT158" s="16" t="s">
        <v>121</v>
      </c>
      <c r="AU158" s="16" t="s">
        <v>80</v>
      </c>
    </row>
    <row r="159" spans="2:65" s="1" customFormat="1" ht="19.5">
      <c r="B159" s="31"/>
      <c r="D159" s="141" t="s">
        <v>174</v>
      </c>
      <c r="F159" s="158" t="s">
        <v>175</v>
      </c>
      <c r="I159" s="143"/>
      <c r="L159" s="31"/>
      <c r="M159" s="144"/>
      <c r="T159" s="55"/>
      <c r="AT159" s="16" t="s">
        <v>174</v>
      </c>
      <c r="AU159" s="16" t="s">
        <v>80</v>
      </c>
    </row>
    <row r="160" spans="2:65" s="12" customFormat="1" ht="22.5">
      <c r="B160" s="145"/>
      <c r="D160" s="141" t="s">
        <v>123</v>
      </c>
      <c r="E160" s="146" t="s">
        <v>1</v>
      </c>
      <c r="F160" s="147" t="s">
        <v>176</v>
      </c>
      <c r="H160" s="146" t="s">
        <v>1</v>
      </c>
      <c r="I160" s="148"/>
      <c r="L160" s="145"/>
      <c r="M160" s="149"/>
      <c r="T160" s="150"/>
      <c r="AT160" s="146" t="s">
        <v>123</v>
      </c>
      <c r="AU160" s="146" t="s">
        <v>80</v>
      </c>
      <c r="AV160" s="12" t="s">
        <v>78</v>
      </c>
      <c r="AW160" s="12" t="s">
        <v>30</v>
      </c>
      <c r="AX160" s="12" t="s">
        <v>73</v>
      </c>
      <c r="AY160" s="146" t="s">
        <v>113</v>
      </c>
    </row>
    <row r="161" spans="2:65" s="13" customFormat="1" ht="11.25">
      <c r="B161" s="151"/>
      <c r="D161" s="141" t="s">
        <v>123</v>
      </c>
      <c r="E161" s="152" t="s">
        <v>1</v>
      </c>
      <c r="F161" s="153" t="s">
        <v>163</v>
      </c>
      <c r="H161" s="154">
        <v>8</v>
      </c>
      <c r="I161" s="155"/>
      <c r="L161" s="151"/>
      <c r="M161" s="156"/>
      <c r="T161" s="157"/>
      <c r="AT161" s="152" t="s">
        <v>123</v>
      </c>
      <c r="AU161" s="152" t="s">
        <v>80</v>
      </c>
      <c r="AV161" s="13" t="s">
        <v>80</v>
      </c>
      <c r="AW161" s="13" t="s">
        <v>30</v>
      </c>
      <c r="AX161" s="13" t="s">
        <v>78</v>
      </c>
      <c r="AY161" s="152" t="s">
        <v>113</v>
      </c>
    </row>
    <row r="162" spans="2:65" s="11" customFormat="1" ht="22.9" customHeight="1">
      <c r="B162" s="115"/>
      <c r="D162" s="116" t="s">
        <v>72</v>
      </c>
      <c r="E162" s="125" t="s">
        <v>153</v>
      </c>
      <c r="F162" s="125" t="s">
        <v>177</v>
      </c>
      <c r="I162" s="118"/>
      <c r="J162" s="126">
        <f>BK162</f>
        <v>0</v>
      </c>
      <c r="L162" s="115"/>
      <c r="M162" s="120"/>
      <c r="P162" s="121">
        <f>SUM(P163:P174)</f>
        <v>0</v>
      </c>
      <c r="R162" s="121">
        <f>SUM(R163:R174)</f>
        <v>6.0219599999999998E-2</v>
      </c>
      <c r="T162" s="122">
        <f>SUM(T163:T174)</f>
        <v>0</v>
      </c>
      <c r="AR162" s="116" t="s">
        <v>78</v>
      </c>
      <c r="AT162" s="123" t="s">
        <v>72</v>
      </c>
      <c r="AU162" s="123" t="s">
        <v>78</v>
      </c>
      <c r="AY162" s="116" t="s">
        <v>113</v>
      </c>
      <c r="BK162" s="124">
        <f>SUM(BK163:BK174)</f>
        <v>0</v>
      </c>
    </row>
    <row r="163" spans="2:65" s="1" customFormat="1" ht="21.75" customHeight="1">
      <c r="B163" s="31"/>
      <c r="C163" s="127" t="s">
        <v>178</v>
      </c>
      <c r="D163" s="127" t="s">
        <v>115</v>
      </c>
      <c r="E163" s="128" t="s">
        <v>179</v>
      </c>
      <c r="F163" s="129" t="s">
        <v>180</v>
      </c>
      <c r="G163" s="130" t="s">
        <v>118</v>
      </c>
      <c r="H163" s="131">
        <v>22.47</v>
      </c>
      <c r="I163" s="132"/>
      <c r="J163" s="133">
        <f>ROUND(I163*H163,2)</f>
        <v>0</v>
      </c>
      <c r="K163" s="134"/>
      <c r="L163" s="31"/>
      <c r="M163" s="135" t="s">
        <v>1</v>
      </c>
      <c r="N163" s="136" t="s">
        <v>38</v>
      </c>
      <c r="P163" s="137">
        <f>O163*H163</f>
        <v>0</v>
      </c>
      <c r="Q163" s="137">
        <v>8.0000000000000004E-4</v>
      </c>
      <c r="R163" s="137">
        <f>Q163*H163</f>
        <v>1.7975999999999999E-2</v>
      </c>
      <c r="S163" s="137">
        <v>0</v>
      </c>
      <c r="T163" s="138">
        <f>S163*H163</f>
        <v>0</v>
      </c>
      <c r="AR163" s="139" t="s">
        <v>119</v>
      </c>
      <c r="AT163" s="139" t="s">
        <v>115</v>
      </c>
      <c r="AU163" s="139" t="s">
        <v>80</v>
      </c>
      <c r="AY163" s="16" t="s">
        <v>113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6" t="s">
        <v>78</v>
      </c>
      <c r="BK163" s="140">
        <f>ROUND(I163*H163,2)</f>
        <v>0</v>
      </c>
      <c r="BL163" s="16" t="s">
        <v>119</v>
      </c>
      <c r="BM163" s="139" t="s">
        <v>181</v>
      </c>
    </row>
    <row r="164" spans="2:65" s="1" customFormat="1" ht="11.25">
      <c r="B164" s="31"/>
      <c r="D164" s="141" t="s">
        <v>121</v>
      </c>
      <c r="F164" s="142" t="s">
        <v>180</v>
      </c>
      <c r="I164" s="143"/>
      <c r="L164" s="31"/>
      <c r="M164" s="144"/>
      <c r="T164" s="55"/>
      <c r="AT164" s="16" t="s">
        <v>121</v>
      </c>
      <c r="AU164" s="16" t="s">
        <v>80</v>
      </c>
    </row>
    <row r="165" spans="2:65" s="12" customFormat="1" ht="11.25">
      <c r="B165" s="145"/>
      <c r="D165" s="141" t="s">
        <v>123</v>
      </c>
      <c r="E165" s="146" t="s">
        <v>1</v>
      </c>
      <c r="F165" s="147" t="s">
        <v>182</v>
      </c>
      <c r="H165" s="146" t="s">
        <v>1</v>
      </c>
      <c r="I165" s="148"/>
      <c r="L165" s="145"/>
      <c r="M165" s="149"/>
      <c r="T165" s="150"/>
      <c r="AT165" s="146" t="s">
        <v>123</v>
      </c>
      <c r="AU165" s="146" t="s">
        <v>80</v>
      </c>
      <c r="AV165" s="12" t="s">
        <v>78</v>
      </c>
      <c r="AW165" s="12" t="s">
        <v>30</v>
      </c>
      <c r="AX165" s="12" t="s">
        <v>73</v>
      </c>
      <c r="AY165" s="146" t="s">
        <v>113</v>
      </c>
    </row>
    <row r="166" spans="2:65" s="13" customFormat="1" ht="11.25">
      <c r="B166" s="151"/>
      <c r="D166" s="141" t="s">
        <v>123</v>
      </c>
      <c r="E166" s="152" t="s">
        <v>1</v>
      </c>
      <c r="F166" s="153" t="s">
        <v>183</v>
      </c>
      <c r="H166" s="154">
        <v>22.47</v>
      </c>
      <c r="I166" s="155"/>
      <c r="L166" s="151"/>
      <c r="M166" s="156"/>
      <c r="T166" s="157"/>
      <c r="AT166" s="152" t="s">
        <v>123</v>
      </c>
      <c r="AU166" s="152" t="s">
        <v>80</v>
      </c>
      <c r="AV166" s="13" t="s">
        <v>80</v>
      </c>
      <c r="AW166" s="13" t="s">
        <v>30</v>
      </c>
      <c r="AX166" s="13" t="s">
        <v>78</v>
      </c>
      <c r="AY166" s="152" t="s">
        <v>113</v>
      </c>
    </row>
    <row r="167" spans="2:65" s="1" customFormat="1" ht="24.2" customHeight="1">
      <c r="B167" s="31"/>
      <c r="C167" s="127" t="s">
        <v>184</v>
      </c>
      <c r="D167" s="127" t="s">
        <v>115</v>
      </c>
      <c r="E167" s="128" t="s">
        <v>185</v>
      </c>
      <c r="F167" s="129" t="s">
        <v>186</v>
      </c>
      <c r="G167" s="130" t="s">
        <v>118</v>
      </c>
      <c r="H167" s="131">
        <v>22.47</v>
      </c>
      <c r="I167" s="132"/>
      <c r="J167" s="133">
        <f>ROUND(I167*H167,2)</f>
        <v>0</v>
      </c>
      <c r="K167" s="134"/>
      <c r="L167" s="31"/>
      <c r="M167" s="135" t="s">
        <v>1</v>
      </c>
      <c r="N167" s="136" t="s">
        <v>38</v>
      </c>
      <c r="P167" s="137">
        <f>O167*H167</f>
        <v>0</v>
      </c>
      <c r="Q167" s="137">
        <v>4.6000000000000001E-4</v>
      </c>
      <c r="R167" s="137">
        <f>Q167*H167</f>
        <v>1.03362E-2</v>
      </c>
      <c r="S167" s="137">
        <v>0</v>
      </c>
      <c r="T167" s="138">
        <f>S167*H167</f>
        <v>0</v>
      </c>
      <c r="AR167" s="139" t="s">
        <v>119</v>
      </c>
      <c r="AT167" s="139" t="s">
        <v>115</v>
      </c>
      <c r="AU167" s="139" t="s">
        <v>80</v>
      </c>
      <c r="AY167" s="16" t="s">
        <v>113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6" t="s">
        <v>78</v>
      </c>
      <c r="BK167" s="140">
        <f>ROUND(I167*H167,2)</f>
        <v>0</v>
      </c>
      <c r="BL167" s="16" t="s">
        <v>119</v>
      </c>
      <c r="BM167" s="139" t="s">
        <v>187</v>
      </c>
    </row>
    <row r="168" spans="2:65" s="1" customFormat="1" ht="11.25">
      <c r="B168" s="31"/>
      <c r="D168" s="141" t="s">
        <v>121</v>
      </c>
      <c r="F168" s="142" t="s">
        <v>188</v>
      </c>
      <c r="I168" s="143"/>
      <c r="L168" s="31"/>
      <c r="M168" s="144"/>
      <c r="T168" s="55"/>
      <c r="AT168" s="16" t="s">
        <v>121</v>
      </c>
      <c r="AU168" s="16" t="s">
        <v>80</v>
      </c>
    </row>
    <row r="169" spans="2:65" s="12" customFormat="1" ht="11.25">
      <c r="B169" s="145"/>
      <c r="D169" s="141" t="s">
        <v>123</v>
      </c>
      <c r="E169" s="146" t="s">
        <v>1</v>
      </c>
      <c r="F169" s="147" t="s">
        <v>189</v>
      </c>
      <c r="H169" s="146" t="s">
        <v>1</v>
      </c>
      <c r="I169" s="148"/>
      <c r="L169" s="145"/>
      <c r="M169" s="149"/>
      <c r="T169" s="150"/>
      <c r="AT169" s="146" t="s">
        <v>123</v>
      </c>
      <c r="AU169" s="146" t="s">
        <v>80</v>
      </c>
      <c r="AV169" s="12" t="s">
        <v>78</v>
      </c>
      <c r="AW169" s="12" t="s">
        <v>30</v>
      </c>
      <c r="AX169" s="12" t="s">
        <v>73</v>
      </c>
      <c r="AY169" s="146" t="s">
        <v>113</v>
      </c>
    </row>
    <row r="170" spans="2:65" s="13" customFormat="1" ht="11.25">
      <c r="B170" s="151"/>
      <c r="D170" s="141" t="s">
        <v>123</v>
      </c>
      <c r="E170" s="152" t="s">
        <v>1</v>
      </c>
      <c r="F170" s="153" t="s">
        <v>183</v>
      </c>
      <c r="H170" s="154">
        <v>22.47</v>
      </c>
      <c r="I170" s="155"/>
      <c r="L170" s="151"/>
      <c r="M170" s="156"/>
      <c r="T170" s="157"/>
      <c r="AT170" s="152" t="s">
        <v>123</v>
      </c>
      <c r="AU170" s="152" t="s">
        <v>80</v>
      </c>
      <c r="AV170" s="13" t="s">
        <v>80</v>
      </c>
      <c r="AW170" s="13" t="s">
        <v>30</v>
      </c>
      <c r="AX170" s="13" t="s">
        <v>78</v>
      </c>
      <c r="AY170" s="152" t="s">
        <v>113</v>
      </c>
    </row>
    <row r="171" spans="2:65" s="1" customFormat="1" ht="24.2" customHeight="1">
      <c r="B171" s="31"/>
      <c r="C171" s="127" t="s">
        <v>190</v>
      </c>
      <c r="D171" s="127" t="s">
        <v>115</v>
      </c>
      <c r="E171" s="128" t="s">
        <v>191</v>
      </c>
      <c r="F171" s="129" t="s">
        <v>192</v>
      </c>
      <c r="G171" s="130" t="s">
        <v>118</v>
      </c>
      <c r="H171" s="131">
        <v>22.47</v>
      </c>
      <c r="I171" s="132"/>
      <c r="J171" s="133">
        <f>ROUND(I171*H171,2)</f>
        <v>0</v>
      </c>
      <c r="K171" s="134"/>
      <c r="L171" s="31"/>
      <c r="M171" s="135" t="s">
        <v>1</v>
      </c>
      <c r="N171" s="136" t="s">
        <v>38</v>
      </c>
      <c r="P171" s="137">
        <f>O171*H171</f>
        <v>0</v>
      </c>
      <c r="Q171" s="137">
        <v>1.42E-3</v>
      </c>
      <c r="R171" s="137">
        <f>Q171*H171</f>
        <v>3.1907400000000002E-2</v>
      </c>
      <c r="S171" s="137">
        <v>0</v>
      </c>
      <c r="T171" s="138">
        <f>S171*H171</f>
        <v>0</v>
      </c>
      <c r="AR171" s="139" t="s">
        <v>119</v>
      </c>
      <c r="AT171" s="139" t="s">
        <v>115</v>
      </c>
      <c r="AU171" s="139" t="s">
        <v>80</v>
      </c>
      <c r="AY171" s="16" t="s">
        <v>113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6" t="s">
        <v>78</v>
      </c>
      <c r="BK171" s="140">
        <f>ROUND(I171*H171,2)</f>
        <v>0</v>
      </c>
      <c r="BL171" s="16" t="s">
        <v>119</v>
      </c>
      <c r="BM171" s="139" t="s">
        <v>193</v>
      </c>
    </row>
    <row r="172" spans="2:65" s="1" customFormat="1" ht="19.5">
      <c r="B172" s="31"/>
      <c r="D172" s="141" t="s">
        <v>121</v>
      </c>
      <c r="F172" s="142" t="s">
        <v>194</v>
      </c>
      <c r="I172" s="143"/>
      <c r="L172" s="31"/>
      <c r="M172" s="144"/>
      <c r="T172" s="55"/>
      <c r="AT172" s="16" t="s">
        <v>121</v>
      </c>
      <c r="AU172" s="16" t="s">
        <v>80</v>
      </c>
    </row>
    <row r="173" spans="2:65" s="12" customFormat="1" ht="11.25">
      <c r="B173" s="145"/>
      <c r="D173" s="141" t="s">
        <v>123</v>
      </c>
      <c r="E173" s="146" t="s">
        <v>1</v>
      </c>
      <c r="F173" s="147" t="s">
        <v>195</v>
      </c>
      <c r="H173" s="146" t="s">
        <v>1</v>
      </c>
      <c r="I173" s="148"/>
      <c r="L173" s="145"/>
      <c r="M173" s="149"/>
      <c r="T173" s="150"/>
      <c r="AT173" s="146" t="s">
        <v>123</v>
      </c>
      <c r="AU173" s="146" t="s">
        <v>80</v>
      </c>
      <c r="AV173" s="12" t="s">
        <v>78</v>
      </c>
      <c r="AW173" s="12" t="s">
        <v>30</v>
      </c>
      <c r="AX173" s="12" t="s">
        <v>73</v>
      </c>
      <c r="AY173" s="146" t="s">
        <v>113</v>
      </c>
    </row>
    <row r="174" spans="2:65" s="13" customFormat="1" ht="11.25">
      <c r="B174" s="151"/>
      <c r="D174" s="141" t="s">
        <v>123</v>
      </c>
      <c r="E174" s="152" t="s">
        <v>1</v>
      </c>
      <c r="F174" s="153" t="s">
        <v>183</v>
      </c>
      <c r="H174" s="154">
        <v>22.47</v>
      </c>
      <c r="I174" s="155"/>
      <c r="L174" s="151"/>
      <c r="M174" s="156"/>
      <c r="T174" s="157"/>
      <c r="AT174" s="152" t="s">
        <v>123</v>
      </c>
      <c r="AU174" s="152" t="s">
        <v>80</v>
      </c>
      <c r="AV174" s="13" t="s">
        <v>80</v>
      </c>
      <c r="AW174" s="13" t="s">
        <v>30</v>
      </c>
      <c r="AX174" s="13" t="s">
        <v>78</v>
      </c>
      <c r="AY174" s="152" t="s">
        <v>113</v>
      </c>
    </row>
    <row r="175" spans="2:65" s="11" customFormat="1" ht="22.9" customHeight="1">
      <c r="B175" s="115"/>
      <c r="D175" s="116" t="s">
        <v>72</v>
      </c>
      <c r="E175" s="125" t="s">
        <v>169</v>
      </c>
      <c r="F175" s="125" t="s">
        <v>196</v>
      </c>
      <c r="I175" s="118"/>
      <c r="J175" s="126">
        <f>BK175</f>
        <v>0</v>
      </c>
      <c r="L175" s="115"/>
      <c r="M175" s="120"/>
      <c r="P175" s="121">
        <f>SUM(P176:P242)</f>
        <v>0</v>
      </c>
      <c r="R175" s="121">
        <f>SUM(R176:R242)</f>
        <v>2.2857403999999999</v>
      </c>
      <c r="T175" s="122">
        <f>SUM(T176:T242)</f>
        <v>0</v>
      </c>
      <c r="AR175" s="116" t="s">
        <v>78</v>
      </c>
      <c r="AT175" s="123" t="s">
        <v>72</v>
      </c>
      <c r="AU175" s="123" t="s">
        <v>78</v>
      </c>
      <c r="AY175" s="116" t="s">
        <v>113</v>
      </c>
      <c r="BK175" s="124">
        <f>SUM(BK176:BK242)</f>
        <v>0</v>
      </c>
    </row>
    <row r="176" spans="2:65" s="1" customFormat="1" ht="78" customHeight="1">
      <c r="B176" s="31"/>
      <c r="C176" s="127" t="s">
        <v>197</v>
      </c>
      <c r="D176" s="127" t="s">
        <v>115</v>
      </c>
      <c r="E176" s="128" t="s">
        <v>198</v>
      </c>
      <c r="F176" s="129" t="s">
        <v>199</v>
      </c>
      <c r="G176" s="130" t="s">
        <v>200</v>
      </c>
      <c r="H176" s="131">
        <v>16</v>
      </c>
      <c r="I176" s="132"/>
      <c r="J176" s="133">
        <f>ROUND(I176*H176,2)</f>
        <v>0</v>
      </c>
      <c r="K176" s="134"/>
      <c r="L176" s="31"/>
      <c r="M176" s="135" t="s">
        <v>1</v>
      </c>
      <c r="N176" s="136" t="s">
        <v>38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119</v>
      </c>
      <c r="AT176" s="139" t="s">
        <v>115</v>
      </c>
      <c r="AU176" s="139" t="s">
        <v>80</v>
      </c>
      <c r="AY176" s="16" t="s">
        <v>113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6" t="s">
        <v>78</v>
      </c>
      <c r="BK176" s="140">
        <f>ROUND(I176*H176,2)</f>
        <v>0</v>
      </c>
      <c r="BL176" s="16" t="s">
        <v>119</v>
      </c>
      <c r="BM176" s="139" t="s">
        <v>201</v>
      </c>
    </row>
    <row r="177" spans="2:65" s="1" customFormat="1" ht="48.75">
      <c r="B177" s="31"/>
      <c r="D177" s="141" t="s">
        <v>121</v>
      </c>
      <c r="F177" s="142" t="s">
        <v>202</v>
      </c>
      <c r="I177" s="143"/>
      <c r="L177" s="31"/>
      <c r="M177" s="144"/>
      <c r="T177" s="55"/>
      <c r="AT177" s="16" t="s">
        <v>121</v>
      </c>
      <c r="AU177" s="16" t="s">
        <v>80</v>
      </c>
    </row>
    <row r="178" spans="2:65" s="12" customFormat="1" ht="11.25">
      <c r="B178" s="145"/>
      <c r="D178" s="141" t="s">
        <v>123</v>
      </c>
      <c r="E178" s="146" t="s">
        <v>1</v>
      </c>
      <c r="F178" s="147" t="s">
        <v>203</v>
      </c>
      <c r="H178" s="146" t="s">
        <v>1</v>
      </c>
      <c r="I178" s="148"/>
      <c r="L178" s="145"/>
      <c r="M178" s="149"/>
      <c r="T178" s="150"/>
      <c r="AT178" s="146" t="s">
        <v>123</v>
      </c>
      <c r="AU178" s="146" t="s">
        <v>80</v>
      </c>
      <c r="AV178" s="12" t="s">
        <v>78</v>
      </c>
      <c r="AW178" s="12" t="s">
        <v>30</v>
      </c>
      <c r="AX178" s="12" t="s">
        <v>73</v>
      </c>
      <c r="AY178" s="146" t="s">
        <v>113</v>
      </c>
    </row>
    <row r="179" spans="2:65" s="13" customFormat="1" ht="11.25">
      <c r="B179" s="151"/>
      <c r="D179" s="141" t="s">
        <v>123</v>
      </c>
      <c r="E179" s="152" t="s">
        <v>1</v>
      </c>
      <c r="F179" s="153" t="s">
        <v>204</v>
      </c>
      <c r="H179" s="154">
        <v>16</v>
      </c>
      <c r="I179" s="155"/>
      <c r="L179" s="151"/>
      <c r="M179" s="156"/>
      <c r="T179" s="157"/>
      <c r="AT179" s="152" t="s">
        <v>123</v>
      </c>
      <c r="AU179" s="152" t="s">
        <v>80</v>
      </c>
      <c r="AV179" s="13" t="s">
        <v>80</v>
      </c>
      <c r="AW179" s="13" t="s">
        <v>30</v>
      </c>
      <c r="AX179" s="13" t="s">
        <v>78</v>
      </c>
      <c r="AY179" s="152" t="s">
        <v>113</v>
      </c>
    </row>
    <row r="180" spans="2:65" s="1" customFormat="1" ht="24.2" customHeight="1">
      <c r="B180" s="31"/>
      <c r="C180" s="127" t="s">
        <v>205</v>
      </c>
      <c r="D180" s="127" t="s">
        <v>115</v>
      </c>
      <c r="E180" s="128" t="s">
        <v>206</v>
      </c>
      <c r="F180" s="129" t="s">
        <v>207</v>
      </c>
      <c r="G180" s="130" t="s">
        <v>200</v>
      </c>
      <c r="H180" s="131">
        <v>16</v>
      </c>
      <c r="I180" s="132"/>
      <c r="J180" s="133">
        <f>ROUND(I180*H180,2)</f>
        <v>0</v>
      </c>
      <c r="K180" s="134"/>
      <c r="L180" s="31"/>
      <c r="M180" s="135" t="s">
        <v>1</v>
      </c>
      <c r="N180" s="136" t="s">
        <v>38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119</v>
      </c>
      <c r="AT180" s="139" t="s">
        <v>115</v>
      </c>
      <c r="AU180" s="139" t="s">
        <v>80</v>
      </c>
      <c r="AY180" s="16" t="s">
        <v>113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6" t="s">
        <v>78</v>
      </c>
      <c r="BK180" s="140">
        <f>ROUND(I180*H180,2)</f>
        <v>0</v>
      </c>
      <c r="BL180" s="16" t="s">
        <v>119</v>
      </c>
      <c r="BM180" s="139" t="s">
        <v>208</v>
      </c>
    </row>
    <row r="181" spans="2:65" s="1" customFormat="1" ht="19.5">
      <c r="B181" s="31"/>
      <c r="D181" s="141" t="s">
        <v>121</v>
      </c>
      <c r="F181" s="142" t="s">
        <v>207</v>
      </c>
      <c r="I181" s="143"/>
      <c r="L181" s="31"/>
      <c r="M181" s="144"/>
      <c r="T181" s="55"/>
      <c r="AT181" s="16" t="s">
        <v>121</v>
      </c>
      <c r="AU181" s="16" t="s">
        <v>80</v>
      </c>
    </row>
    <row r="182" spans="2:65" s="1" customFormat="1" ht="24.2" customHeight="1">
      <c r="B182" s="31"/>
      <c r="C182" s="159" t="s">
        <v>8</v>
      </c>
      <c r="D182" s="159" t="s">
        <v>209</v>
      </c>
      <c r="E182" s="160" t="s">
        <v>210</v>
      </c>
      <c r="F182" s="161" t="s">
        <v>211</v>
      </c>
      <c r="G182" s="162" t="s">
        <v>200</v>
      </c>
      <c r="H182" s="163">
        <v>16</v>
      </c>
      <c r="I182" s="164"/>
      <c r="J182" s="165">
        <f>ROUND(I182*H182,2)</f>
        <v>0</v>
      </c>
      <c r="K182" s="166"/>
      <c r="L182" s="167"/>
      <c r="M182" s="168" t="s">
        <v>1</v>
      </c>
      <c r="N182" s="169" t="s">
        <v>38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163</v>
      </c>
      <c r="AT182" s="139" t="s">
        <v>209</v>
      </c>
      <c r="AU182" s="139" t="s">
        <v>80</v>
      </c>
      <c r="AY182" s="16" t="s">
        <v>113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6" t="s">
        <v>78</v>
      </c>
      <c r="BK182" s="140">
        <f>ROUND(I182*H182,2)</f>
        <v>0</v>
      </c>
      <c r="BL182" s="16" t="s">
        <v>119</v>
      </c>
      <c r="BM182" s="139" t="s">
        <v>212</v>
      </c>
    </row>
    <row r="183" spans="2:65" s="1" customFormat="1" ht="29.25">
      <c r="B183" s="31"/>
      <c r="D183" s="141" t="s">
        <v>121</v>
      </c>
      <c r="F183" s="142" t="s">
        <v>213</v>
      </c>
      <c r="I183" s="143"/>
      <c r="L183" s="31"/>
      <c r="M183" s="144"/>
      <c r="T183" s="55"/>
      <c r="AT183" s="16" t="s">
        <v>121</v>
      </c>
      <c r="AU183" s="16" t="s">
        <v>80</v>
      </c>
    </row>
    <row r="184" spans="2:65" s="1" customFormat="1" ht="24.2" customHeight="1">
      <c r="B184" s="31"/>
      <c r="C184" s="127" t="s">
        <v>204</v>
      </c>
      <c r="D184" s="127" t="s">
        <v>115</v>
      </c>
      <c r="E184" s="128" t="s">
        <v>214</v>
      </c>
      <c r="F184" s="129" t="s">
        <v>215</v>
      </c>
      <c r="G184" s="130" t="s">
        <v>128</v>
      </c>
      <c r="H184" s="131">
        <v>0.5</v>
      </c>
      <c r="I184" s="132"/>
      <c r="J184" s="133">
        <f>ROUND(I184*H184,2)</f>
        <v>0</v>
      </c>
      <c r="K184" s="134"/>
      <c r="L184" s="31"/>
      <c r="M184" s="135" t="s">
        <v>1</v>
      </c>
      <c r="N184" s="136" t="s">
        <v>38</v>
      </c>
      <c r="P184" s="137">
        <f>O184*H184</f>
        <v>0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AR184" s="139" t="s">
        <v>119</v>
      </c>
      <c r="AT184" s="139" t="s">
        <v>115</v>
      </c>
      <c r="AU184" s="139" t="s">
        <v>80</v>
      </c>
      <c r="AY184" s="16" t="s">
        <v>113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6" t="s">
        <v>78</v>
      </c>
      <c r="BK184" s="140">
        <f>ROUND(I184*H184,2)</f>
        <v>0</v>
      </c>
      <c r="BL184" s="16" t="s">
        <v>119</v>
      </c>
      <c r="BM184" s="139" t="s">
        <v>216</v>
      </c>
    </row>
    <row r="185" spans="2:65" s="1" customFormat="1" ht="11.25">
      <c r="B185" s="31"/>
      <c r="D185" s="141" t="s">
        <v>121</v>
      </c>
      <c r="F185" s="142" t="s">
        <v>215</v>
      </c>
      <c r="I185" s="143"/>
      <c r="L185" s="31"/>
      <c r="M185" s="144"/>
      <c r="T185" s="55"/>
      <c r="AT185" s="16" t="s">
        <v>121</v>
      </c>
      <c r="AU185" s="16" t="s">
        <v>80</v>
      </c>
    </row>
    <row r="186" spans="2:65" s="12" customFormat="1" ht="11.25">
      <c r="B186" s="145"/>
      <c r="D186" s="141" t="s">
        <v>123</v>
      </c>
      <c r="E186" s="146" t="s">
        <v>1</v>
      </c>
      <c r="F186" s="147" t="s">
        <v>217</v>
      </c>
      <c r="H186" s="146" t="s">
        <v>1</v>
      </c>
      <c r="I186" s="148"/>
      <c r="L186" s="145"/>
      <c r="M186" s="149"/>
      <c r="T186" s="150"/>
      <c r="AT186" s="146" t="s">
        <v>123</v>
      </c>
      <c r="AU186" s="146" t="s">
        <v>80</v>
      </c>
      <c r="AV186" s="12" t="s">
        <v>78</v>
      </c>
      <c r="AW186" s="12" t="s">
        <v>30</v>
      </c>
      <c r="AX186" s="12" t="s">
        <v>73</v>
      </c>
      <c r="AY186" s="146" t="s">
        <v>113</v>
      </c>
    </row>
    <row r="187" spans="2:65" s="13" customFormat="1" ht="11.25">
      <c r="B187" s="151"/>
      <c r="D187" s="141" t="s">
        <v>123</v>
      </c>
      <c r="E187" s="152" t="s">
        <v>1</v>
      </c>
      <c r="F187" s="153" t="s">
        <v>218</v>
      </c>
      <c r="H187" s="154">
        <v>0.5</v>
      </c>
      <c r="I187" s="155"/>
      <c r="L187" s="151"/>
      <c r="M187" s="156"/>
      <c r="T187" s="157"/>
      <c r="AT187" s="152" t="s">
        <v>123</v>
      </c>
      <c r="AU187" s="152" t="s">
        <v>80</v>
      </c>
      <c r="AV187" s="13" t="s">
        <v>80</v>
      </c>
      <c r="AW187" s="13" t="s">
        <v>30</v>
      </c>
      <c r="AX187" s="13" t="s">
        <v>78</v>
      </c>
      <c r="AY187" s="152" t="s">
        <v>113</v>
      </c>
    </row>
    <row r="188" spans="2:65" s="1" customFormat="1" ht="33" customHeight="1">
      <c r="B188" s="31"/>
      <c r="C188" s="127" t="s">
        <v>219</v>
      </c>
      <c r="D188" s="127" t="s">
        <v>115</v>
      </c>
      <c r="E188" s="128" t="s">
        <v>220</v>
      </c>
      <c r="F188" s="129" t="s">
        <v>221</v>
      </c>
      <c r="G188" s="130" t="s">
        <v>118</v>
      </c>
      <c r="H188" s="131">
        <v>71.290000000000006</v>
      </c>
      <c r="I188" s="132"/>
      <c r="J188" s="133">
        <f>ROUND(I188*H188,2)</f>
        <v>0</v>
      </c>
      <c r="K188" s="134"/>
      <c r="L188" s="31"/>
      <c r="M188" s="135" t="s">
        <v>1</v>
      </c>
      <c r="N188" s="136" t="s">
        <v>38</v>
      </c>
      <c r="P188" s="137">
        <f>O188*H188</f>
        <v>0</v>
      </c>
      <c r="Q188" s="137">
        <v>0</v>
      </c>
      <c r="R188" s="137">
        <f>Q188*H188</f>
        <v>0</v>
      </c>
      <c r="S188" s="137">
        <v>0</v>
      </c>
      <c r="T188" s="138">
        <f>S188*H188</f>
        <v>0</v>
      </c>
      <c r="AR188" s="139" t="s">
        <v>119</v>
      </c>
      <c r="AT188" s="139" t="s">
        <v>115</v>
      </c>
      <c r="AU188" s="139" t="s">
        <v>80</v>
      </c>
      <c r="AY188" s="16" t="s">
        <v>113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6" t="s">
        <v>78</v>
      </c>
      <c r="BK188" s="140">
        <f>ROUND(I188*H188,2)</f>
        <v>0</v>
      </c>
      <c r="BL188" s="16" t="s">
        <v>119</v>
      </c>
      <c r="BM188" s="139" t="s">
        <v>222</v>
      </c>
    </row>
    <row r="189" spans="2:65" s="1" customFormat="1" ht="19.5">
      <c r="B189" s="31"/>
      <c r="D189" s="141" t="s">
        <v>121</v>
      </c>
      <c r="F189" s="142" t="s">
        <v>221</v>
      </c>
      <c r="I189" s="143"/>
      <c r="L189" s="31"/>
      <c r="M189" s="144"/>
      <c r="T189" s="55"/>
      <c r="AT189" s="16" t="s">
        <v>121</v>
      </c>
      <c r="AU189" s="16" t="s">
        <v>80</v>
      </c>
    </row>
    <row r="190" spans="2:65" s="12" customFormat="1" ht="11.25">
      <c r="B190" s="145"/>
      <c r="D190" s="141" t="s">
        <v>123</v>
      </c>
      <c r="E190" s="146" t="s">
        <v>1</v>
      </c>
      <c r="F190" s="147" t="s">
        <v>223</v>
      </c>
      <c r="H190" s="146" t="s">
        <v>1</v>
      </c>
      <c r="I190" s="148"/>
      <c r="L190" s="145"/>
      <c r="M190" s="149"/>
      <c r="T190" s="150"/>
      <c r="AT190" s="146" t="s">
        <v>123</v>
      </c>
      <c r="AU190" s="146" t="s">
        <v>80</v>
      </c>
      <c r="AV190" s="12" t="s">
        <v>78</v>
      </c>
      <c r="AW190" s="12" t="s">
        <v>30</v>
      </c>
      <c r="AX190" s="12" t="s">
        <v>73</v>
      </c>
      <c r="AY190" s="146" t="s">
        <v>113</v>
      </c>
    </row>
    <row r="191" spans="2:65" s="13" customFormat="1" ht="11.25">
      <c r="B191" s="151"/>
      <c r="D191" s="141" t="s">
        <v>123</v>
      </c>
      <c r="E191" s="152" t="s">
        <v>1</v>
      </c>
      <c r="F191" s="153" t="s">
        <v>224</v>
      </c>
      <c r="H191" s="154">
        <v>23.8</v>
      </c>
      <c r="I191" s="155"/>
      <c r="L191" s="151"/>
      <c r="M191" s="156"/>
      <c r="T191" s="157"/>
      <c r="AT191" s="152" t="s">
        <v>123</v>
      </c>
      <c r="AU191" s="152" t="s">
        <v>80</v>
      </c>
      <c r="AV191" s="13" t="s">
        <v>80</v>
      </c>
      <c r="AW191" s="13" t="s">
        <v>30</v>
      </c>
      <c r="AX191" s="13" t="s">
        <v>73</v>
      </c>
      <c r="AY191" s="152" t="s">
        <v>113</v>
      </c>
    </row>
    <row r="192" spans="2:65" s="12" customFormat="1" ht="11.25">
      <c r="B192" s="145"/>
      <c r="D192" s="141" t="s">
        <v>123</v>
      </c>
      <c r="E192" s="146" t="s">
        <v>1</v>
      </c>
      <c r="F192" s="147" t="s">
        <v>225</v>
      </c>
      <c r="H192" s="146" t="s">
        <v>1</v>
      </c>
      <c r="I192" s="148"/>
      <c r="L192" s="145"/>
      <c r="M192" s="149"/>
      <c r="T192" s="150"/>
      <c r="AT192" s="146" t="s">
        <v>123</v>
      </c>
      <c r="AU192" s="146" t="s">
        <v>80</v>
      </c>
      <c r="AV192" s="12" t="s">
        <v>78</v>
      </c>
      <c r="AW192" s="12" t="s">
        <v>30</v>
      </c>
      <c r="AX192" s="12" t="s">
        <v>73</v>
      </c>
      <c r="AY192" s="146" t="s">
        <v>113</v>
      </c>
    </row>
    <row r="193" spans="2:65" s="13" customFormat="1" ht="11.25">
      <c r="B193" s="151"/>
      <c r="D193" s="141" t="s">
        <v>123</v>
      </c>
      <c r="E193" s="152" t="s">
        <v>1</v>
      </c>
      <c r="F193" s="153" t="s">
        <v>226</v>
      </c>
      <c r="H193" s="154">
        <v>9.5</v>
      </c>
      <c r="I193" s="155"/>
      <c r="L193" s="151"/>
      <c r="M193" s="156"/>
      <c r="T193" s="157"/>
      <c r="AT193" s="152" t="s">
        <v>123</v>
      </c>
      <c r="AU193" s="152" t="s">
        <v>80</v>
      </c>
      <c r="AV193" s="13" t="s">
        <v>80</v>
      </c>
      <c r="AW193" s="13" t="s">
        <v>30</v>
      </c>
      <c r="AX193" s="13" t="s">
        <v>73</v>
      </c>
      <c r="AY193" s="152" t="s">
        <v>113</v>
      </c>
    </row>
    <row r="194" spans="2:65" s="12" customFormat="1" ht="11.25">
      <c r="B194" s="145"/>
      <c r="D194" s="141" t="s">
        <v>123</v>
      </c>
      <c r="E194" s="146" t="s">
        <v>1</v>
      </c>
      <c r="F194" s="147" t="s">
        <v>227</v>
      </c>
      <c r="H194" s="146" t="s">
        <v>1</v>
      </c>
      <c r="I194" s="148"/>
      <c r="L194" s="145"/>
      <c r="M194" s="149"/>
      <c r="T194" s="150"/>
      <c r="AT194" s="146" t="s">
        <v>123</v>
      </c>
      <c r="AU194" s="146" t="s">
        <v>80</v>
      </c>
      <c r="AV194" s="12" t="s">
        <v>78</v>
      </c>
      <c r="AW194" s="12" t="s">
        <v>30</v>
      </c>
      <c r="AX194" s="12" t="s">
        <v>73</v>
      </c>
      <c r="AY194" s="146" t="s">
        <v>113</v>
      </c>
    </row>
    <row r="195" spans="2:65" s="13" customFormat="1" ht="11.25">
      <c r="B195" s="151"/>
      <c r="D195" s="141" t="s">
        <v>123</v>
      </c>
      <c r="E195" s="152" t="s">
        <v>1</v>
      </c>
      <c r="F195" s="153" t="s">
        <v>228</v>
      </c>
      <c r="H195" s="154">
        <v>5.4</v>
      </c>
      <c r="I195" s="155"/>
      <c r="L195" s="151"/>
      <c r="M195" s="156"/>
      <c r="T195" s="157"/>
      <c r="AT195" s="152" t="s">
        <v>123</v>
      </c>
      <c r="AU195" s="152" t="s">
        <v>80</v>
      </c>
      <c r="AV195" s="13" t="s">
        <v>80</v>
      </c>
      <c r="AW195" s="13" t="s">
        <v>30</v>
      </c>
      <c r="AX195" s="13" t="s">
        <v>73</v>
      </c>
      <c r="AY195" s="152" t="s">
        <v>113</v>
      </c>
    </row>
    <row r="196" spans="2:65" s="12" customFormat="1" ht="11.25">
      <c r="B196" s="145"/>
      <c r="D196" s="141" t="s">
        <v>123</v>
      </c>
      <c r="E196" s="146" t="s">
        <v>1</v>
      </c>
      <c r="F196" s="147" t="s">
        <v>229</v>
      </c>
      <c r="H196" s="146" t="s">
        <v>1</v>
      </c>
      <c r="I196" s="148"/>
      <c r="L196" s="145"/>
      <c r="M196" s="149"/>
      <c r="T196" s="150"/>
      <c r="AT196" s="146" t="s">
        <v>123</v>
      </c>
      <c r="AU196" s="146" t="s">
        <v>80</v>
      </c>
      <c r="AV196" s="12" t="s">
        <v>78</v>
      </c>
      <c r="AW196" s="12" t="s">
        <v>30</v>
      </c>
      <c r="AX196" s="12" t="s">
        <v>73</v>
      </c>
      <c r="AY196" s="146" t="s">
        <v>113</v>
      </c>
    </row>
    <row r="197" spans="2:65" s="13" customFormat="1" ht="11.25">
      <c r="B197" s="151"/>
      <c r="D197" s="141" t="s">
        <v>123</v>
      </c>
      <c r="E197" s="152" t="s">
        <v>1</v>
      </c>
      <c r="F197" s="153" t="s">
        <v>205</v>
      </c>
      <c r="H197" s="154">
        <v>14</v>
      </c>
      <c r="I197" s="155"/>
      <c r="L197" s="151"/>
      <c r="M197" s="156"/>
      <c r="T197" s="157"/>
      <c r="AT197" s="152" t="s">
        <v>123</v>
      </c>
      <c r="AU197" s="152" t="s">
        <v>80</v>
      </c>
      <c r="AV197" s="13" t="s">
        <v>80</v>
      </c>
      <c r="AW197" s="13" t="s">
        <v>30</v>
      </c>
      <c r="AX197" s="13" t="s">
        <v>73</v>
      </c>
      <c r="AY197" s="152" t="s">
        <v>113</v>
      </c>
    </row>
    <row r="198" spans="2:65" s="12" customFormat="1" ht="11.25">
      <c r="B198" s="145"/>
      <c r="D198" s="141" t="s">
        <v>123</v>
      </c>
      <c r="E198" s="146" t="s">
        <v>1</v>
      </c>
      <c r="F198" s="147" t="s">
        <v>230</v>
      </c>
      <c r="H198" s="146" t="s">
        <v>1</v>
      </c>
      <c r="I198" s="148"/>
      <c r="L198" s="145"/>
      <c r="M198" s="149"/>
      <c r="T198" s="150"/>
      <c r="AT198" s="146" t="s">
        <v>123</v>
      </c>
      <c r="AU198" s="146" t="s">
        <v>80</v>
      </c>
      <c r="AV198" s="12" t="s">
        <v>78</v>
      </c>
      <c r="AW198" s="12" t="s">
        <v>30</v>
      </c>
      <c r="AX198" s="12" t="s">
        <v>73</v>
      </c>
      <c r="AY198" s="146" t="s">
        <v>113</v>
      </c>
    </row>
    <row r="199" spans="2:65" s="13" customFormat="1" ht="11.25">
      <c r="B199" s="151"/>
      <c r="D199" s="141" t="s">
        <v>123</v>
      </c>
      <c r="E199" s="152" t="s">
        <v>1</v>
      </c>
      <c r="F199" s="153" t="s">
        <v>231</v>
      </c>
      <c r="H199" s="154">
        <v>12.11</v>
      </c>
      <c r="I199" s="155"/>
      <c r="L199" s="151"/>
      <c r="M199" s="156"/>
      <c r="T199" s="157"/>
      <c r="AT199" s="152" t="s">
        <v>123</v>
      </c>
      <c r="AU199" s="152" t="s">
        <v>80</v>
      </c>
      <c r="AV199" s="13" t="s">
        <v>80</v>
      </c>
      <c r="AW199" s="13" t="s">
        <v>30</v>
      </c>
      <c r="AX199" s="13" t="s">
        <v>73</v>
      </c>
      <c r="AY199" s="152" t="s">
        <v>113</v>
      </c>
    </row>
    <row r="200" spans="2:65" s="12" customFormat="1" ht="11.25">
      <c r="B200" s="145"/>
      <c r="D200" s="141" t="s">
        <v>123</v>
      </c>
      <c r="E200" s="146" t="s">
        <v>1</v>
      </c>
      <c r="F200" s="147" t="s">
        <v>232</v>
      </c>
      <c r="H200" s="146" t="s">
        <v>1</v>
      </c>
      <c r="I200" s="148"/>
      <c r="L200" s="145"/>
      <c r="M200" s="149"/>
      <c r="T200" s="150"/>
      <c r="AT200" s="146" t="s">
        <v>123</v>
      </c>
      <c r="AU200" s="146" t="s">
        <v>80</v>
      </c>
      <c r="AV200" s="12" t="s">
        <v>78</v>
      </c>
      <c r="AW200" s="12" t="s">
        <v>30</v>
      </c>
      <c r="AX200" s="12" t="s">
        <v>73</v>
      </c>
      <c r="AY200" s="146" t="s">
        <v>113</v>
      </c>
    </row>
    <row r="201" spans="2:65" s="13" customFormat="1" ht="11.25">
      <c r="B201" s="151"/>
      <c r="D201" s="141" t="s">
        <v>123</v>
      </c>
      <c r="E201" s="152" t="s">
        <v>1</v>
      </c>
      <c r="F201" s="153" t="s">
        <v>233</v>
      </c>
      <c r="H201" s="154">
        <v>6.48</v>
      </c>
      <c r="I201" s="155"/>
      <c r="L201" s="151"/>
      <c r="M201" s="156"/>
      <c r="T201" s="157"/>
      <c r="AT201" s="152" t="s">
        <v>123</v>
      </c>
      <c r="AU201" s="152" t="s">
        <v>80</v>
      </c>
      <c r="AV201" s="13" t="s">
        <v>80</v>
      </c>
      <c r="AW201" s="13" t="s">
        <v>30</v>
      </c>
      <c r="AX201" s="13" t="s">
        <v>73</v>
      </c>
      <c r="AY201" s="152" t="s">
        <v>113</v>
      </c>
    </row>
    <row r="202" spans="2:65" s="14" customFormat="1" ht="11.25">
      <c r="B202" s="170"/>
      <c r="D202" s="141" t="s">
        <v>123</v>
      </c>
      <c r="E202" s="171" t="s">
        <v>1</v>
      </c>
      <c r="F202" s="172" t="s">
        <v>234</v>
      </c>
      <c r="H202" s="173">
        <v>71.290000000000006</v>
      </c>
      <c r="I202" s="174"/>
      <c r="L202" s="170"/>
      <c r="M202" s="175"/>
      <c r="T202" s="176"/>
      <c r="AT202" s="171" t="s">
        <v>123</v>
      </c>
      <c r="AU202" s="171" t="s">
        <v>80</v>
      </c>
      <c r="AV202" s="14" t="s">
        <v>119</v>
      </c>
      <c r="AW202" s="14" t="s">
        <v>30</v>
      </c>
      <c r="AX202" s="14" t="s">
        <v>78</v>
      </c>
      <c r="AY202" s="171" t="s">
        <v>113</v>
      </c>
    </row>
    <row r="203" spans="2:65" s="1" customFormat="1" ht="24.2" customHeight="1">
      <c r="B203" s="31"/>
      <c r="C203" s="127" t="s">
        <v>235</v>
      </c>
      <c r="D203" s="127" t="s">
        <v>115</v>
      </c>
      <c r="E203" s="128" t="s">
        <v>236</v>
      </c>
      <c r="F203" s="129" t="s">
        <v>237</v>
      </c>
      <c r="G203" s="130" t="s">
        <v>118</v>
      </c>
      <c r="H203" s="131">
        <v>7.1289999999999996</v>
      </c>
      <c r="I203" s="132"/>
      <c r="J203" s="133">
        <f>ROUND(I203*H203,2)</f>
        <v>0</v>
      </c>
      <c r="K203" s="134"/>
      <c r="L203" s="31"/>
      <c r="M203" s="135" t="s">
        <v>1</v>
      </c>
      <c r="N203" s="136" t="s">
        <v>38</v>
      </c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AR203" s="139" t="s">
        <v>119</v>
      </c>
      <c r="AT203" s="139" t="s">
        <v>115</v>
      </c>
      <c r="AU203" s="139" t="s">
        <v>80</v>
      </c>
      <c r="AY203" s="16" t="s">
        <v>113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6" t="s">
        <v>78</v>
      </c>
      <c r="BK203" s="140">
        <f>ROUND(I203*H203,2)</f>
        <v>0</v>
      </c>
      <c r="BL203" s="16" t="s">
        <v>119</v>
      </c>
      <c r="BM203" s="139" t="s">
        <v>238</v>
      </c>
    </row>
    <row r="204" spans="2:65" s="1" customFormat="1" ht="19.5">
      <c r="B204" s="31"/>
      <c r="D204" s="141" t="s">
        <v>121</v>
      </c>
      <c r="F204" s="142" t="s">
        <v>239</v>
      </c>
      <c r="I204" s="143"/>
      <c r="L204" s="31"/>
      <c r="M204" s="144"/>
      <c r="T204" s="55"/>
      <c r="AT204" s="16" t="s">
        <v>121</v>
      </c>
      <c r="AU204" s="16" t="s">
        <v>80</v>
      </c>
    </row>
    <row r="205" spans="2:65" s="12" customFormat="1" ht="11.25">
      <c r="B205" s="145"/>
      <c r="D205" s="141" t="s">
        <v>123</v>
      </c>
      <c r="E205" s="146" t="s">
        <v>1</v>
      </c>
      <c r="F205" s="147" t="s">
        <v>240</v>
      </c>
      <c r="H205" s="146" t="s">
        <v>1</v>
      </c>
      <c r="I205" s="148"/>
      <c r="L205" s="145"/>
      <c r="M205" s="149"/>
      <c r="T205" s="150"/>
      <c r="AT205" s="146" t="s">
        <v>123</v>
      </c>
      <c r="AU205" s="146" t="s">
        <v>80</v>
      </c>
      <c r="AV205" s="12" t="s">
        <v>78</v>
      </c>
      <c r="AW205" s="12" t="s">
        <v>30</v>
      </c>
      <c r="AX205" s="12" t="s">
        <v>73</v>
      </c>
      <c r="AY205" s="146" t="s">
        <v>113</v>
      </c>
    </row>
    <row r="206" spans="2:65" s="12" customFormat="1" ht="11.25">
      <c r="B206" s="145"/>
      <c r="D206" s="141" t="s">
        <v>123</v>
      </c>
      <c r="E206" s="146" t="s">
        <v>1</v>
      </c>
      <c r="F206" s="147" t="s">
        <v>241</v>
      </c>
      <c r="H206" s="146" t="s">
        <v>1</v>
      </c>
      <c r="I206" s="148"/>
      <c r="L206" s="145"/>
      <c r="M206" s="149"/>
      <c r="T206" s="150"/>
      <c r="AT206" s="146" t="s">
        <v>123</v>
      </c>
      <c r="AU206" s="146" t="s">
        <v>80</v>
      </c>
      <c r="AV206" s="12" t="s">
        <v>78</v>
      </c>
      <c r="AW206" s="12" t="s">
        <v>30</v>
      </c>
      <c r="AX206" s="12" t="s">
        <v>73</v>
      </c>
      <c r="AY206" s="146" t="s">
        <v>113</v>
      </c>
    </row>
    <row r="207" spans="2:65" s="13" customFormat="1" ht="11.25">
      <c r="B207" s="151"/>
      <c r="D207" s="141" t="s">
        <v>123</v>
      </c>
      <c r="E207" s="152" t="s">
        <v>1</v>
      </c>
      <c r="F207" s="153" t="s">
        <v>242</v>
      </c>
      <c r="H207" s="154">
        <v>7.1289999999999996</v>
      </c>
      <c r="I207" s="155"/>
      <c r="L207" s="151"/>
      <c r="M207" s="156"/>
      <c r="T207" s="157"/>
      <c r="AT207" s="152" t="s">
        <v>123</v>
      </c>
      <c r="AU207" s="152" t="s">
        <v>80</v>
      </c>
      <c r="AV207" s="13" t="s">
        <v>80</v>
      </c>
      <c r="AW207" s="13" t="s">
        <v>30</v>
      </c>
      <c r="AX207" s="13" t="s">
        <v>78</v>
      </c>
      <c r="AY207" s="152" t="s">
        <v>113</v>
      </c>
    </row>
    <row r="208" spans="2:65" s="1" customFormat="1" ht="24.2" customHeight="1">
      <c r="B208" s="31"/>
      <c r="C208" s="127" t="s">
        <v>243</v>
      </c>
      <c r="D208" s="127" t="s">
        <v>115</v>
      </c>
      <c r="E208" s="128" t="s">
        <v>244</v>
      </c>
      <c r="F208" s="129" t="s">
        <v>245</v>
      </c>
      <c r="G208" s="130" t="s">
        <v>118</v>
      </c>
      <c r="H208" s="131">
        <v>24.95</v>
      </c>
      <c r="I208" s="132"/>
      <c r="J208" s="133">
        <f>ROUND(I208*H208,2)</f>
        <v>0</v>
      </c>
      <c r="K208" s="134"/>
      <c r="L208" s="31"/>
      <c r="M208" s="135" t="s">
        <v>1</v>
      </c>
      <c r="N208" s="136" t="s">
        <v>38</v>
      </c>
      <c r="P208" s="137">
        <f>O208*H208</f>
        <v>0</v>
      </c>
      <c r="Q208" s="137">
        <v>2.0140000000000002E-2</v>
      </c>
      <c r="R208" s="137">
        <f>Q208*H208</f>
        <v>0.50249300000000008</v>
      </c>
      <c r="S208" s="137">
        <v>0</v>
      </c>
      <c r="T208" s="138">
        <f>S208*H208</f>
        <v>0</v>
      </c>
      <c r="AR208" s="139" t="s">
        <v>119</v>
      </c>
      <c r="AT208" s="139" t="s">
        <v>115</v>
      </c>
      <c r="AU208" s="139" t="s">
        <v>80</v>
      </c>
      <c r="AY208" s="16" t="s">
        <v>113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6" t="s">
        <v>78</v>
      </c>
      <c r="BK208" s="140">
        <f>ROUND(I208*H208,2)</f>
        <v>0</v>
      </c>
      <c r="BL208" s="16" t="s">
        <v>119</v>
      </c>
      <c r="BM208" s="139" t="s">
        <v>246</v>
      </c>
    </row>
    <row r="209" spans="2:65" s="1" customFormat="1" ht="19.5">
      <c r="B209" s="31"/>
      <c r="D209" s="141" t="s">
        <v>121</v>
      </c>
      <c r="F209" s="142" t="s">
        <v>247</v>
      </c>
      <c r="I209" s="143"/>
      <c r="L209" s="31"/>
      <c r="M209" s="144"/>
      <c r="T209" s="55"/>
      <c r="AT209" s="16" t="s">
        <v>121</v>
      </c>
      <c r="AU209" s="16" t="s">
        <v>80</v>
      </c>
    </row>
    <row r="210" spans="2:65" s="12" customFormat="1" ht="11.25">
      <c r="B210" s="145"/>
      <c r="D210" s="141" t="s">
        <v>123</v>
      </c>
      <c r="E210" s="146" t="s">
        <v>1</v>
      </c>
      <c r="F210" s="147" t="s">
        <v>248</v>
      </c>
      <c r="H210" s="146" t="s">
        <v>1</v>
      </c>
      <c r="I210" s="148"/>
      <c r="L210" s="145"/>
      <c r="M210" s="149"/>
      <c r="T210" s="150"/>
      <c r="AT210" s="146" t="s">
        <v>123</v>
      </c>
      <c r="AU210" s="146" t="s">
        <v>80</v>
      </c>
      <c r="AV210" s="12" t="s">
        <v>78</v>
      </c>
      <c r="AW210" s="12" t="s">
        <v>30</v>
      </c>
      <c r="AX210" s="12" t="s">
        <v>73</v>
      </c>
      <c r="AY210" s="146" t="s">
        <v>113</v>
      </c>
    </row>
    <row r="211" spans="2:65" s="13" customFormat="1" ht="11.25">
      <c r="B211" s="151"/>
      <c r="D211" s="141" t="s">
        <v>123</v>
      </c>
      <c r="E211" s="152" t="s">
        <v>1</v>
      </c>
      <c r="F211" s="153" t="s">
        <v>249</v>
      </c>
      <c r="H211" s="154">
        <v>24.95</v>
      </c>
      <c r="I211" s="155"/>
      <c r="L211" s="151"/>
      <c r="M211" s="156"/>
      <c r="T211" s="157"/>
      <c r="AT211" s="152" t="s">
        <v>123</v>
      </c>
      <c r="AU211" s="152" t="s">
        <v>80</v>
      </c>
      <c r="AV211" s="13" t="s">
        <v>80</v>
      </c>
      <c r="AW211" s="13" t="s">
        <v>30</v>
      </c>
      <c r="AX211" s="13" t="s">
        <v>78</v>
      </c>
      <c r="AY211" s="152" t="s">
        <v>113</v>
      </c>
    </row>
    <row r="212" spans="2:65" s="1" customFormat="1" ht="33" customHeight="1">
      <c r="B212" s="31"/>
      <c r="C212" s="127" t="s">
        <v>250</v>
      </c>
      <c r="D212" s="127" t="s">
        <v>115</v>
      </c>
      <c r="E212" s="128" t="s">
        <v>251</v>
      </c>
      <c r="F212" s="129" t="s">
        <v>252</v>
      </c>
      <c r="G212" s="130" t="s">
        <v>118</v>
      </c>
      <c r="H212" s="131">
        <v>28.52</v>
      </c>
      <c r="I212" s="132"/>
      <c r="J212" s="133">
        <f>ROUND(I212*H212,2)</f>
        <v>0</v>
      </c>
      <c r="K212" s="134"/>
      <c r="L212" s="31"/>
      <c r="M212" s="135" t="s">
        <v>1</v>
      </c>
      <c r="N212" s="136" t="s">
        <v>38</v>
      </c>
      <c r="P212" s="137">
        <f>O212*H212</f>
        <v>0</v>
      </c>
      <c r="Q212" s="137">
        <v>0</v>
      </c>
      <c r="R212" s="137">
        <f>Q212*H212</f>
        <v>0</v>
      </c>
      <c r="S212" s="137">
        <v>0</v>
      </c>
      <c r="T212" s="138">
        <f>S212*H212</f>
        <v>0</v>
      </c>
      <c r="AR212" s="139" t="s">
        <v>119</v>
      </c>
      <c r="AT212" s="139" t="s">
        <v>115</v>
      </c>
      <c r="AU212" s="139" t="s">
        <v>80</v>
      </c>
      <c r="AY212" s="16" t="s">
        <v>113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6" t="s">
        <v>78</v>
      </c>
      <c r="BK212" s="140">
        <f>ROUND(I212*H212,2)</f>
        <v>0</v>
      </c>
      <c r="BL212" s="16" t="s">
        <v>119</v>
      </c>
      <c r="BM212" s="139" t="s">
        <v>253</v>
      </c>
    </row>
    <row r="213" spans="2:65" s="1" customFormat="1" ht="19.5">
      <c r="B213" s="31"/>
      <c r="D213" s="141" t="s">
        <v>121</v>
      </c>
      <c r="F213" s="142" t="s">
        <v>252</v>
      </c>
      <c r="I213" s="143"/>
      <c r="L213" s="31"/>
      <c r="M213" s="144"/>
      <c r="T213" s="55"/>
      <c r="AT213" s="16" t="s">
        <v>121</v>
      </c>
      <c r="AU213" s="16" t="s">
        <v>80</v>
      </c>
    </row>
    <row r="214" spans="2:65" s="12" customFormat="1" ht="11.25">
      <c r="B214" s="145"/>
      <c r="D214" s="141" t="s">
        <v>123</v>
      </c>
      <c r="E214" s="146" t="s">
        <v>1</v>
      </c>
      <c r="F214" s="147" t="s">
        <v>254</v>
      </c>
      <c r="H214" s="146" t="s">
        <v>1</v>
      </c>
      <c r="I214" s="148"/>
      <c r="L214" s="145"/>
      <c r="M214" s="149"/>
      <c r="T214" s="150"/>
      <c r="AT214" s="146" t="s">
        <v>123</v>
      </c>
      <c r="AU214" s="146" t="s">
        <v>80</v>
      </c>
      <c r="AV214" s="12" t="s">
        <v>78</v>
      </c>
      <c r="AW214" s="12" t="s">
        <v>30</v>
      </c>
      <c r="AX214" s="12" t="s">
        <v>73</v>
      </c>
      <c r="AY214" s="146" t="s">
        <v>113</v>
      </c>
    </row>
    <row r="215" spans="2:65" s="13" customFormat="1" ht="11.25">
      <c r="B215" s="151"/>
      <c r="D215" s="141" t="s">
        <v>123</v>
      </c>
      <c r="E215" s="152" t="s">
        <v>1</v>
      </c>
      <c r="F215" s="153" t="s">
        <v>255</v>
      </c>
      <c r="H215" s="154">
        <v>28.52</v>
      </c>
      <c r="I215" s="155"/>
      <c r="L215" s="151"/>
      <c r="M215" s="156"/>
      <c r="T215" s="157"/>
      <c r="AT215" s="152" t="s">
        <v>123</v>
      </c>
      <c r="AU215" s="152" t="s">
        <v>80</v>
      </c>
      <c r="AV215" s="13" t="s">
        <v>80</v>
      </c>
      <c r="AW215" s="13" t="s">
        <v>30</v>
      </c>
      <c r="AX215" s="13" t="s">
        <v>78</v>
      </c>
      <c r="AY215" s="152" t="s">
        <v>113</v>
      </c>
    </row>
    <row r="216" spans="2:65" s="1" customFormat="1" ht="24.2" customHeight="1">
      <c r="B216" s="31"/>
      <c r="C216" s="127" t="s">
        <v>7</v>
      </c>
      <c r="D216" s="127" t="s">
        <v>115</v>
      </c>
      <c r="E216" s="128" t="s">
        <v>256</v>
      </c>
      <c r="F216" s="129" t="s">
        <v>257</v>
      </c>
      <c r="G216" s="130" t="s">
        <v>118</v>
      </c>
      <c r="H216" s="131">
        <v>17.82</v>
      </c>
      <c r="I216" s="132"/>
      <c r="J216" s="133">
        <f>ROUND(I216*H216,2)</f>
        <v>0</v>
      </c>
      <c r="K216" s="134"/>
      <c r="L216" s="31"/>
      <c r="M216" s="135" t="s">
        <v>1</v>
      </c>
      <c r="N216" s="136" t="s">
        <v>38</v>
      </c>
      <c r="P216" s="137">
        <f>O216*H216</f>
        <v>0</v>
      </c>
      <c r="Q216" s="137">
        <v>0.10007000000000001</v>
      </c>
      <c r="R216" s="137">
        <f>Q216*H216</f>
        <v>1.7832474</v>
      </c>
      <c r="S216" s="137">
        <v>0</v>
      </c>
      <c r="T216" s="138">
        <f>S216*H216</f>
        <v>0</v>
      </c>
      <c r="AR216" s="139" t="s">
        <v>119</v>
      </c>
      <c r="AT216" s="139" t="s">
        <v>115</v>
      </c>
      <c r="AU216" s="139" t="s">
        <v>80</v>
      </c>
      <c r="AY216" s="16" t="s">
        <v>113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6" t="s">
        <v>78</v>
      </c>
      <c r="BK216" s="140">
        <f>ROUND(I216*H216,2)</f>
        <v>0</v>
      </c>
      <c r="BL216" s="16" t="s">
        <v>119</v>
      </c>
      <c r="BM216" s="139" t="s">
        <v>258</v>
      </c>
    </row>
    <row r="217" spans="2:65" s="1" customFormat="1" ht="19.5">
      <c r="B217" s="31"/>
      <c r="D217" s="141" t="s">
        <v>121</v>
      </c>
      <c r="F217" s="142" t="s">
        <v>259</v>
      </c>
      <c r="I217" s="143"/>
      <c r="L217" s="31"/>
      <c r="M217" s="144"/>
      <c r="T217" s="55"/>
      <c r="AT217" s="16" t="s">
        <v>121</v>
      </c>
      <c r="AU217" s="16" t="s">
        <v>80</v>
      </c>
    </row>
    <row r="218" spans="2:65" s="12" customFormat="1" ht="11.25">
      <c r="B218" s="145"/>
      <c r="D218" s="141" t="s">
        <v>123</v>
      </c>
      <c r="E218" s="146" t="s">
        <v>1</v>
      </c>
      <c r="F218" s="147" t="s">
        <v>260</v>
      </c>
      <c r="H218" s="146" t="s">
        <v>1</v>
      </c>
      <c r="I218" s="148"/>
      <c r="L218" s="145"/>
      <c r="M218" s="149"/>
      <c r="T218" s="150"/>
      <c r="AT218" s="146" t="s">
        <v>123</v>
      </c>
      <c r="AU218" s="146" t="s">
        <v>80</v>
      </c>
      <c r="AV218" s="12" t="s">
        <v>78</v>
      </c>
      <c r="AW218" s="12" t="s">
        <v>30</v>
      </c>
      <c r="AX218" s="12" t="s">
        <v>73</v>
      </c>
      <c r="AY218" s="146" t="s">
        <v>113</v>
      </c>
    </row>
    <row r="219" spans="2:65" s="13" customFormat="1" ht="11.25">
      <c r="B219" s="151"/>
      <c r="D219" s="141" t="s">
        <v>123</v>
      </c>
      <c r="E219" s="152" t="s">
        <v>1</v>
      </c>
      <c r="F219" s="153" t="s">
        <v>261</v>
      </c>
      <c r="H219" s="154">
        <v>17.82</v>
      </c>
      <c r="I219" s="155"/>
      <c r="L219" s="151"/>
      <c r="M219" s="156"/>
      <c r="T219" s="157"/>
      <c r="AT219" s="152" t="s">
        <v>123</v>
      </c>
      <c r="AU219" s="152" t="s">
        <v>80</v>
      </c>
      <c r="AV219" s="13" t="s">
        <v>80</v>
      </c>
      <c r="AW219" s="13" t="s">
        <v>30</v>
      </c>
      <c r="AX219" s="13" t="s">
        <v>78</v>
      </c>
      <c r="AY219" s="152" t="s">
        <v>113</v>
      </c>
    </row>
    <row r="220" spans="2:65" s="1" customFormat="1" ht="24.2" customHeight="1">
      <c r="B220" s="31"/>
      <c r="C220" s="127" t="s">
        <v>262</v>
      </c>
      <c r="D220" s="127" t="s">
        <v>115</v>
      </c>
      <c r="E220" s="128" t="s">
        <v>263</v>
      </c>
      <c r="F220" s="129" t="s">
        <v>264</v>
      </c>
      <c r="G220" s="130" t="s">
        <v>118</v>
      </c>
      <c r="H220" s="131">
        <v>71.290000000000006</v>
      </c>
      <c r="I220" s="132"/>
      <c r="J220" s="133">
        <f>ROUND(I220*H220,2)</f>
        <v>0</v>
      </c>
      <c r="K220" s="134"/>
      <c r="L220" s="31"/>
      <c r="M220" s="135" t="s">
        <v>1</v>
      </c>
      <c r="N220" s="136" t="s">
        <v>38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119</v>
      </c>
      <c r="AT220" s="139" t="s">
        <v>115</v>
      </c>
      <c r="AU220" s="139" t="s">
        <v>80</v>
      </c>
      <c r="AY220" s="16" t="s">
        <v>113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6" t="s">
        <v>78</v>
      </c>
      <c r="BK220" s="140">
        <f>ROUND(I220*H220,2)</f>
        <v>0</v>
      </c>
      <c r="BL220" s="16" t="s">
        <v>119</v>
      </c>
      <c r="BM220" s="139" t="s">
        <v>265</v>
      </c>
    </row>
    <row r="221" spans="2:65" s="1" customFormat="1" ht="19.5">
      <c r="B221" s="31"/>
      <c r="D221" s="141" t="s">
        <v>121</v>
      </c>
      <c r="F221" s="142" t="s">
        <v>264</v>
      </c>
      <c r="I221" s="143"/>
      <c r="L221" s="31"/>
      <c r="M221" s="144"/>
      <c r="T221" s="55"/>
      <c r="AT221" s="16" t="s">
        <v>121</v>
      </c>
      <c r="AU221" s="16" t="s">
        <v>80</v>
      </c>
    </row>
    <row r="222" spans="2:65" s="12" customFormat="1" ht="11.25">
      <c r="B222" s="145"/>
      <c r="D222" s="141" t="s">
        <v>123</v>
      </c>
      <c r="E222" s="146" t="s">
        <v>1</v>
      </c>
      <c r="F222" s="147" t="s">
        <v>266</v>
      </c>
      <c r="H222" s="146" t="s">
        <v>1</v>
      </c>
      <c r="I222" s="148"/>
      <c r="L222" s="145"/>
      <c r="M222" s="149"/>
      <c r="T222" s="150"/>
      <c r="AT222" s="146" t="s">
        <v>123</v>
      </c>
      <c r="AU222" s="146" t="s">
        <v>80</v>
      </c>
      <c r="AV222" s="12" t="s">
        <v>78</v>
      </c>
      <c r="AW222" s="12" t="s">
        <v>30</v>
      </c>
      <c r="AX222" s="12" t="s">
        <v>73</v>
      </c>
      <c r="AY222" s="146" t="s">
        <v>113</v>
      </c>
    </row>
    <row r="223" spans="2:65" s="13" customFormat="1" ht="11.25">
      <c r="B223" s="151"/>
      <c r="D223" s="141" t="s">
        <v>123</v>
      </c>
      <c r="E223" s="152" t="s">
        <v>1</v>
      </c>
      <c r="F223" s="153" t="s">
        <v>267</v>
      </c>
      <c r="H223" s="154">
        <v>71.290000000000006</v>
      </c>
      <c r="I223" s="155"/>
      <c r="L223" s="151"/>
      <c r="M223" s="156"/>
      <c r="T223" s="157"/>
      <c r="AT223" s="152" t="s">
        <v>123</v>
      </c>
      <c r="AU223" s="152" t="s">
        <v>80</v>
      </c>
      <c r="AV223" s="13" t="s">
        <v>80</v>
      </c>
      <c r="AW223" s="13" t="s">
        <v>30</v>
      </c>
      <c r="AX223" s="13" t="s">
        <v>78</v>
      </c>
      <c r="AY223" s="152" t="s">
        <v>113</v>
      </c>
    </row>
    <row r="224" spans="2:65" s="1" customFormat="1" ht="33" customHeight="1">
      <c r="B224" s="31"/>
      <c r="C224" s="127" t="s">
        <v>268</v>
      </c>
      <c r="D224" s="127" t="s">
        <v>115</v>
      </c>
      <c r="E224" s="128" t="s">
        <v>269</v>
      </c>
      <c r="F224" s="129" t="s">
        <v>270</v>
      </c>
      <c r="G224" s="130" t="s">
        <v>118</v>
      </c>
      <c r="H224" s="131">
        <v>7.13</v>
      </c>
      <c r="I224" s="132"/>
      <c r="J224" s="133">
        <f>ROUND(I224*H224,2)</f>
        <v>0</v>
      </c>
      <c r="K224" s="134"/>
      <c r="L224" s="31"/>
      <c r="M224" s="135" t="s">
        <v>1</v>
      </c>
      <c r="N224" s="136" t="s">
        <v>38</v>
      </c>
      <c r="P224" s="137">
        <f>O224*H224</f>
        <v>0</v>
      </c>
      <c r="Q224" s="137">
        <v>0</v>
      </c>
      <c r="R224" s="137">
        <f>Q224*H224</f>
        <v>0</v>
      </c>
      <c r="S224" s="137">
        <v>0</v>
      </c>
      <c r="T224" s="138">
        <f>S224*H224</f>
        <v>0</v>
      </c>
      <c r="AR224" s="139" t="s">
        <v>119</v>
      </c>
      <c r="AT224" s="139" t="s">
        <v>115</v>
      </c>
      <c r="AU224" s="139" t="s">
        <v>80</v>
      </c>
      <c r="AY224" s="16" t="s">
        <v>113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6" t="s">
        <v>78</v>
      </c>
      <c r="BK224" s="140">
        <f>ROUND(I224*H224,2)</f>
        <v>0</v>
      </c>
      <c r="BL224" s="16" t="s">
        <v>119</v>
      </c>
      <c r="BM224" s="139" t="s">
        <v>271</v>
      </c>
    </row>
    <row r="225" spans="2:65" s="1" customFormat="1" ht="19.5">
      <c r="B225" s="31"/>
      <c r="D225" s="141" t="s">
        <v>121</v>
      </c>
      <c r="F225" s="142" t="s">
        <v>270</v>
      </c>
      <c r="I225" s="143"/>
      <c r="L225" s="31"/>
      <c r="M225" s="144"/>
      <c r="T225" s="55"/>
      <c r="AT225" s="16" t="s">
        <v>121</v>
      </c>
      <c r="AU225" s="16" t="s">
        <v>80</v>
      </c>
    </row>
    <row r="226" spans="2:65" s="12" customFormat="1" ht="11.25">
      <c r="B226" s="145"/>
      <c r="D226" s="141" t="s">
        <v>123</v>
      </c>
      <c r="E226" s="146" t="s">
        <v>1</v>
      </c>
      <c r="F226" s="147" t="s">
        <v>272</v>
      </c>
      <c r="H226" s="146" t="s">
        <v>1</v>
      </c>
      <c r="I226" s="148"/>
      <c r="L226" s="145"/>
      <c r="M226" s="149"/>
      <c r="T226" s="150"/>
      <c r="AT226" s="146" t="s">
        <v>123</v>
      </c>
      <c r="AU226" s="146" t="s">
        <v>80</v>
      </c>
      <c r="AV226" s="12" t="s">
        <v>78</v>
      </c>
      <c r="AW226" s="12" t="s">
        <v>30</v>
      </c>
      <c r="AX226" s="12" t="s">
        <v>73</v>
      </c>
      <c r="AY226" s="146" t="s">
        <v>113</v>
      </c>
    </row>
    <row r="227" spans="2:65" s="13" customFormat="1" ht="11.25">
      <c r="B227" s="151"/>
      <c r="D227" s="141" t="s">
        <v>123</v>
      </c>
      <c r="E227" s="152" t="s">
        <v>1</v>
      </c>
      <c r="F227" s="153" t="s">
        <v>273</v>
      </c>
      <c r="H227" s="154">
        <v>7.13</v>
      </c>
      <c r="I227" s="155"/>
      <c r="L227" s="151"/>
      <c r="M227" s="156"/>
      <c r="T227" s="157"/>
      <c r="AT227" s="152" t="s">
        <v>123</v>
      </c>
      <c r="AU227" s="152" t="s">
        <v>80</v>
      </c>
      <c r="AV227" s="13" t="s">
        <v>80</v>
      </c>
      <c r="AW227" s="13" t="s">
        <v>30</v>
      </c>
      <c r="AX227" s="13" t="s">
        <v>78</v>
      </c>
      <c r="AY227" s="152" t="s">
        <v>113</v>
      </c>
    </row>
    <row r="228" spans="2:65" s="1" customFormat="1" ht="24.2" customHeight="1">
      <c r="B228" s="31"/>
      <c r="C228" s="127" t="s">
        <v>274</v>
      </c>
      <c r="D228" s="127" t="s">
        <v>115</v>
      </c>
      <c r="E228" s="128" t="s">
        <v>275</v>
      </c>
      <c r="F228" s="129" t="s">
        <v>276</v>
      </c>
      <c r="G228" s="130" t="s">
        <v>118</v>
      </c>
      <c r="H228" s="131">
        <v>142.58000000000001</v>
      </c>
      <c r="I228" s="132"/>
      <c r="J228" s="133">
        <f>ROUND(I228*H228,2)</f>
        <v>0</v>
      </c>
      <c r="K228" s="134"/>
      <c r="L228" s="31"/>
      <c r="M228" s="135" t="s">
        <v>1</v>
      </c>
      <c r="N228" s="136" t="s">
        <v>38</v>
      </c>
      <c r="P228" s="137">
        <f>O228*H228</f>
        <v>0</v>
      </c>
      <c r="Q228" s="137">
        <v>0</v>
      </c>
      <c r="R228" s="137">
        <f>Q228*H228</f>
        <v>0</v>
      </c>
      <c r="S228" s="137">
        <v>0</v>
      </c>
      <c r="T228" s="138">
        <f>S228*H228</f>
        <v>0</v>
      </c>
      <c r="AR228" s="139" t="s">
        <v>119</v>
      </c>
      <c r="AT228" s="139" t="s">
        <v>115</v>
      </c>
      <c r="AU228" s="139" t="s">
        <v>80</v>
      </c>
      <c r="AY228" s="16" t="s">
        <v>113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6" t="s">
        <v>78</v>
      </c>
      <c r="BK228" s="140">
        <f>ROUND(I228*H228,2)</f>
        <v>0</v>
      </c>
      <c r="BL228" s="16" t="s">
        <v>119</v>
      </c>
      <c r="BM228" s="139" t="s">
        <v>277</v>
      </c>
    </row>
    <row r="229" spans="2:65" s="1" customFormat="1" ht="19.5">
      <c r="B229" s="31"/>
      <c r="D229" s="141" t="s">
        <v>121</v>
      </c>
      <c r="F229" s="142" t="s">
        <v>276</v>
      </c>
      <c r="I229" s="143"/>
      <c r="L229" s="31"/>
      <c r="M229" s="144"/>
      <c r="T229" s="55"/>
      <c r="AT229" s="16" t="s">
        <v>121</v>
      </c>
      <c r="AU229" s="16" t="s">
        <v>80</v>
      </c>
    </row>
    <row r="230" spans="2:65" s="12" customFormat="1" ht="11.25">
      <c r="B230" s="145"/>
      <c r="D230" s="141" t="s">
        <v>123</v>
      </c>
      <c r="E230" s="146" t="s">
        <v>1</v>
      </c>
      <c r="F230" s="147" t="s">
        <v>278</v>
      </c>
      <c r="H230" s="146" t="s">
        <v>1</v>
      </c>
      <c r="I230" s="148"/>
      <c r="L230" s="145"/>
      <c r="M230" s="149"/>
      <c r="T230" s="150"/>
      <c r="AT230" s="146" t="s">
        <v>123</v>
      </c>
      <c r="AU230" s="146" t="s">
        <v>80</v>
      </c>
      <c r="AV230" s="12" t="s">
        <v>78</v>
      </c>
      <c r="AW230" s="12" t="s">
        <v>30</v>
      </c>
      <c r="AX230" s="12" t="s">
        <v>73</v>
      </c>
      <c r="AY230" s="146" t="s">
        <v>113</v>
      </c>
    </row>
    <row r="231" spans="2:65" s="13" customFormat="1" ht="11.25">
      <c r="B231" s="151"/>
      <c r="D231" s="141" t="s">
        <v>123</v>
      </c>
      <c r="E231" s="152" t="s">
        <v>1</v>
      </c>
      <c r="F231" s="153" t="s">
        <v>279</v>
      </c>
      <c r="H231" s="154">
        <v>142.58000000000001</v>
      </c>
      <c r="I231" s="155"/>
      <c r="L231" s="151"/>
      <c r="M231" s="156"/>
      <c r="T231" s="157"/>
      <c r="AT231" s="152" t="s">
        <v>123</v>
      </c>
      <c r="AU231" s="152" t="s">
        <v>80</v>
      </c>
      <c r="AV231" s="13" t="s">
        <v>80</v>
      </c>
      <c r="AW231" s="13" t="s">
        <v>30</v>
      </c>
      <c r="AX231" s="13" t="s">
        <v>78</v>
      </c>
      <c r="AY231" s="152" t="s">
        <v>113</v>
      </c>
    </row>
    <row r="232" spans="2:65" s="1" customFormat="1" ht="24.2" customHeight="1">
      <c r="B232" s="31"/>
      <c r="C232" s="127" t="s">
        <v>280</v>
      </c>
      <c r="D232" s="127" t="s">
        <v>115</v>
      </c>
      <c r="E232" s="128" t="s">
        <v>281</v>
      </c>
      <c r="F232" s="129" t="s">
        <v>282</v>
      </c>
      <c r="G232" s="130" t="s">
        <v>118</v>
      </c>
      <c r="H232" s="131">
        <v>7.13</v>
      </c>
      <c r="I232" s="132"/>
      <c r="J232" s="133">
        <f>ROUND(I232*H232,2)</f>
        <v>0</v>
      </c>
      <c r="K232" s="134"/>
      <c r="L232" s="31"/>
      <c r="M232" s="135" t="s">
        <v>1</v>
      </c>
      <c r="N232" s="136" t="s">
        <v>38</v>
      </c>
      <c r="P232" s="137">
        <f>O232*H232</f>
        <v>0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AR232" s="139" t="s">
        <v>119</v>
      </c>
      <c r="AT232" s="139" t="s">
        <v>115</v>
      </c>
      <c r="AU232" s="139" t="s">
        <v>80</v>
      </c>
      <c r="AY232" s="16" t="s">
        <v>113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6" t="s">
        <v>78</v>
      </c>
      <c r="BK232" s="140">
        <f>ROUND(I232*H232,2)</f>
        <v>0</v>
      </c>
      <c r="BL232" s="16" t="s">
        <v>119</v>
      </c>
      <c r="BM232" s="139" t="s">
        <v>283</v>
      </c>
    </row>
    <row r="233" spans="2:65" s="1" customFormat="1" ht="11.25">
      <c r="B233" s="31"/>
      <c r="D233" s="141" t="s">
        <v>121</v>
      </c>
      <c r="F233" s="142" t="s">
        <v>282</v>
      </c>
      <c r="I233" s="143"/>
      <c r="L233" s="31"/>
      <c r="M233" s="144"/>
      <c r="T233" s="55"/>
      <c r="AT233" s="16" t="s">
        <v>121</v>
      </c>
      <c r="AU233" s="16" t="s">
        <v>80</v>
      </c>
    </row>
    <row r="234" spans="2:65" s="12" customFormat="1" ht="11.25">
      <c r="B234" s="145"/>
      <c r="D234" s="141" t="s">
        <v>123</v>
      </c>
      <c r="E234" s="146" t="s">
        <v>1</v>
      </c>
      <c r="F234" s="147" t="s">
        <v>241</v>
      </c>
      <c r="H234" s="146" t="s">
        <v>1</v>
      </c>
      <c r="I234" s="148"/>
      <c r="L234" s="145"/>
      <c r="M234" s="149"/>
      <c r="T234" s="150"/>
      <c r="AT234" s="146" t="s">
        <v>123</v>
      </c>
      <c r="AU234" s="146" t="s">
        <v>80</v>
      </c>
      <c r="AV234" s="12" t="s">
        <v>78</v>
      </c>
      <c r="AW234" s="12" t="s">
        <v>30</v>
      </c>
      <c r="AX234" s="12" t="s">
        <v>73</v>
      </c>
      <c r="AY234" s="146" t="s">
        <v>113</v>
      </c>
    </row>
    <row r="235" spans="2:65" s="13" customFormat="1" ht="11.25">
      <c r="B235" s="151"/>
      <c r="D235" s="141" t="s">
        <v>123</v>
      </c>
      <c r="E235" s="152" t="s">
        <v>1</v>
      </c>
      <c r="F235" s="153" t="s">
        <v>273</v>
      </c>
      <c r="H235" s="154">
        <v>7.13</v>
      </c>
      <c r="I235" s="155"/>
      <c r="L235" s="151"/>
      <c r="M235" s="156"/>
      <c r="T235" s="157"/>
      <c r="AT235" s="152" t="s">
        <v>123</v>
      </c>
      <c r="AU235" s="152" t="s">
        <v>80</v>
      </c>
      <c r="AV235" s="13" t="s">
        <v>80</v>
      </c>
      <c r="AW235" s="13" t="s">
        <v>30</v>
      </c>
      <c r="AX235" s="13" t="s">
        <v>78</v>
      </c>
      <c r="AY235" s="152" t="s">
        <v>113</v>
      </c>
    </row>
    <row r="236" spans="2:65" s="1" customFormat="1" ht="37.9" customHeight="1">
      <c r="B236" s="31"/>
      <c r="C236" s="127" t="s">
        <v>284</v>
      </c>
      <c r="D236" s="127" t="s">
        <v>115</v>
      </c>
      <c r="E236" s="128" t="s">
        <v>285</v>
      </c>
      <c r="F236" s="129" t="s">
        <v>286</v>
      </c>
      <c r="G236" s="130" t="s">
        <v>200</v>
      </c>
      <c r="H236" s="131">
        <v>63</v>
      </c>
      <c r="I236" s="132"/>
      <c r="J236" s="133">
        <f>ROUND(I236*H236,2)</f>
        <v>0</v>
      </c>
      <c r="K236" s="134"/>
      <c r="L236" s="31"/>
      <c r="M236" s="135" t="s">
        <v>1</v>
      </c>
      <c r="N236" s="136" t="s">
        <v>38</v>
      </c>
      <c r="P236" s="137">
        <f>O236*H236</f>
        <v>0</v>
      </c>
      <c r="Q236" s="137">
        <v>0</v>
      </c>
      <c r="R236" s="137">
        <f>Q236*H236</f>
        <v>0</v>
      </c>
      <c r="S236" s="137">
        <v>0</v>
      </c>
      <c r="T236" s="138">
        <f>S236*H236</f>
        <v>0</v>
      </c>
      <c r="AR236" s="139" t="s">
        <v>119</v>
      </c>
      <c r="AT236" s="139" t="s">
        <v>115</v>
      </c>
      <c r="AU236" s="139" t="s">
        <v>80</v>
      </c>
      <c r="AY236" s="16" t="s">
        <v>113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6" t="s">
        <v>78</v>
      </c>
      <c r="BK236" s="140">
        <f>ROUND(I236*H236,2)</f>
        <v>0</v>
      </c>
      <c r="BL236" s="16" t="s">
        <v>119</v>
      </c>
      <c r="BM236" s="139" t="s">
        <v>287</v>
      </c>
    </row>
    <row r="237" spans="2:65" s="1" customFormat="1" ht="29.25">
      <c r="B237" s="31"/>
      <c r="D237" s="141" t="s">
        <v>121</v>
      </c>
      <c r="F237" s="142" t="s">
        <v>286</v>
      </c>
      <c r="I237" s="143"/>
      <c r="L237" s="31"/>
      <c r="M237" s="144"/>
      <c r="T237" s="55"/>
      <c r="AT237" s="16" t="s">
        <v>121</v>
      </c>
      <c r="AU237" s="16" t="s">
        <v>80</v>
      </c>
    </row>
    <row r="238" spans="2:65" s="12" customFormat="1" ht="11.25">
      <c r="B238" s="145"/>
      <c r="D238" s="141" t="s">
        <v>123</v>
      </c>
      <c r="E238" s="146" t="s">
        <v>1</v>
      </c>
      <c r="F238" s="147" t="s">
        <v>288</v>
      </c>
      <c r="H238" s="146" t="s">
        <v>1</v>
      </c>
      <c r="I238" s="148"/>
      <c r="L238" s="145"/>
      <c r="M238" s="149"/>
      <c r="T238" s="150"/>
      <c r="AT238" s="146" t="s">
        <v>123</v>
      </c>
      <c r="AU238" s="146" t="s">
        <v>80</v>
      </c>
      <c r="AV238" s="12" t="s">
        <v>78</v>
      </c>
      <c r="AW238" s="12" t="s">
        <v>30</v>
      </c>
      <c r="AX238" s="12" t="s">
        <v>73</v>
      </c>
      <c r="AY238" s="146" t="s">
        <v>113</v>
      </c>
    </row>
    <row r="239" spans="2:65" s="13" customFormat="1" ht="11.25">
      <c r="B239" s="151"/>
      <c r="D239" s="141" t="s">
        <v>123</v>
      </c>
      <c r="E239" s="152" t="s">
        <v>1</v>
      </c>
      <c r="F239" s="153" t="s">
        <v>289</v>
      </c>
      <c r="H239" s="154">
        <v>63</v>
      </c>
      <c r="I239" s="155"/>
      <c r="L239" s="151"/>
      <c r="M239" s="156"/>
      <c r="T239" s="157"/>
      <c r="AT239" s="152" t="s">
        <v>123</v>
      </c>
      <c r="AU239" s="152" t="s">
        <v>80</v>
      </c>
      <c r="AV239" s="13" t="s">
        <v>80</v>
      </c>
      <c r="AW239" s="13" t="s">
        <v>30</v>
      </c>
      <c r="AX239" s="13" t="s">
        <v>78</v>
      </c>
      <c r="AY239" s="152" t="s">
        <v>113</v>
      </c>
    </row>
    <row r="240" spans="2:65" s="1" customFormat="1" ht="24.2" customHeight="1">
      <c r="B240" s="31"/>
      <c r="C240" s="159" t="s">
        <v>290</v>
      </c>
      <c r="D240" s="159" t="s">
        <v>209</v>
      </c>
      <c r="E240" s="160" t="s">
        <v>291</v>
      </c>
      <c r="F240" s="161" t="s">
        <v>292</v>
      </c>
      <c r="G240" s="162" t="s">
        <v>160</v>
      </c>
      <c r="H240" s="163">
        <v>0.995</v>
      </c>
      <c r="I240" s="164"/>
      <c r="J240" s="165">
        <f>ROUND(I240*H240,2)</f>
        <v>0</v>
      </c>
      <c r="K240" s="166"/>
      <c r="L240" s="167"/>
      <c r="M240" s="168" t="s">
        <v>1</v>
      </c>
      <c r="N240" s="169" t="s">
        <v>38</v>
      </c>
      <c r="P240" s="137">
        <f>O240*H240</f>
        <v>0</v>
      </c>
      <c r="Q240" s="137">
        <v>0</v>
      </c>
      <c r="R240" s="137">
        <f>Q240*H240</f>
        <v>0</v>
      </c>
      <c r="S240" s="137">
        <v>0</v>
      </c>
      <c r="T240" s="138">
        <f>S240*H240</f>
        <v>0</v>
      </c>
      <c r="AR240" s="139" t="s">
        <v>163</v>
      </c>
      <c r="AT240" s="139" t="s">
        <v>209</v>
      </c>
      <c r="AU240" s="139" t="s">
        <v>80</v>
      </c>
      <c r="AY240" s="16" t="s">
        <v>113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6" t="s">
        <v>78</v>
      </c>
      <c r="BK240" s="140">
        <f>ROUND(I240*H240,2)</f>
        <v>0</v>
      </c>
      <c r="BL240" s="16" t="s">
        <v>119</v>
      </c>
      <c r="BM240" s="139" t="s">
        <v>293</v>
      </c>
    </row>
    <row r="241" spans="2:65" s="1" customFormat="1" ht="19.5">
      <c r="B241" s="31"/>
      <c r="D241" s="141" t="s">
        <v>121</v>
      </c>
      <c r="F241" s="142" t="s">
        <v>292</v>
      </c>
      <c r="I241" s="143"/>
      <c r="L241" s="31"/>
      <c r="M241" s="144"/>
      <c r="T241" s="55"/>
      <c r="AT241" s="16" t="s">
        <v>121</v>
      </c>
      <c r="AU241" s="16" t="s">
        <v>80</v>
      </c>
    </row>
    <row r="242" spans="2:65" s="13" customFormat="1" ht="11.25">
      <c r="B242" s="151"/>
      <c r="D242" s="141" t="s">
        <v>123</v>
      </c>
      <c r="E242" s="152" t="s">
        <v>1</v>
      </c>
      <c r="F242" s="153" t="s">
        <v>294</v>
      </c>
      <c r="H242" s="154">
        <v>0.995</v>
      </c>
      <c r="I242" s="155"/>
      <c r="L242" s="151"/>
      <c r="M242" s="156"/>
      <c r="T242" s="157"/>
      <c r="AT242" s="152" t="s">
        <v>123</v>
      </c>
      <c r="AU242" s="152" t="s">
        <v>80</v>
      </c>
      <c r="AV242" s="13" t="s">
        <v>80</v>
      </c>
      <c r="AW242" s="13" t="s">
        <v>30</v>
      </c>
      <c r="AX242" s="13" t="s">
        <v>78</v>
      </c>
      <c r="AY242" s="152" t="s">
        <v>113</v>
      </c>
    </row>
    <row r="243" spans="2:65" s="11" customFormat="1" ht="22.9" customHeight="1">
      <c r="B243" s="115"/>
      <c r="D243" s="116" t="s">
        <v>72</v>
      </c>
      <c r="E243" s="125" t="s">
        <v>295</v>
      </c>
      <c r="F243" s="125" t="s">
        <v>296</v>
      </c>
      <c r="I243" s="118"/>
      <c r="J243" s="126">
        <f>BK243</f>
        <v>0</v>
      </c>
      <c r="L243" s="115"/>
      <c r="M243" s="120"/>
      <c r="P243" s="121">
        <f>SUM(P244:P268)</f>
        <v>0</v>
      </c>
      <c r="R243" s="121">
        <f>SUM(R244:R268)</f>
        <v>0</v>
      </c>
      <c r="T243" s="122">
        <f>SUM(T244:T268)</f>
        <v>0</v>
      </c>
      <c r="AR243" s="116" t="s">
        <v>78</v>
      </c>
      <c r="AT243" s="123" t="s">
        <v>72</v>
      </c>
      <c r="AU243" s="123" t="s">
        <v>78</v>
      </c>
      <c r="AY243" s="116" t="s">
        <v>113</v>
      </c>
      <c r="BK243" s="124">
        <f>SUM(BK244:BK268)</f>
        <v>0</v>
      </c>
    </row>
    <row r="244" spans="2:65" s="1" customFormat="1" ht="16.5" customHeight="1">
      <c r="B244" s="31"/>
      <c r="C244" s="127" t="s">
        <v>297</v>
      </c>
      <c r="D244" s="127" t="s">
        <v>115</v>
      </c>
      <c r="E244" s="128" t="s">
        <v>298</v>
      </c>
      <c r="F244" s="129" t="s">
        <v>299</v>
      </c>
      <c r="G244" s="130" t="s">
        <v>160</v>
      </c>
      <c r="H244" s="131">
        <v>63.97</v>
      </c>
      <c r="I244" s="132"/>
      <c r="J244" s="133">
        <f>ROUND(I244*H244,2)</f>
        <v>0</v>
      </c>
      <c r="K244" s="134"/>
      <c r="L244" s="31"/>
      <c r="M244" s="135" t="s">
        <v>1</v>
      </c>
      <c r="N244" s="136" t="s">
        <v>38</v>
      </c>
      <c r="P244" s="137">
        <f>O244*H244</f>
        <v>0</v>
      </c>
      <c r="Q244" s="137">
        <v>0</v>
      </c>
      <c r="R244" s="137">
        <f>Q244*H244</f>
        <v>0</v>
      </c>
      <c r="S244" s="137">
        <v>0</v>
      </c>
      <c r="T244" s="138">
        <f>S244*H244</f>
        <v>0</v>
      </c>
      <c r="AR244" s="139" t="s">
        <v>119</v>
      </c>
      <c r="AT244" s="139" t="s">
        <v>115</v>
      </c>
      <c r="AU244" s="139" t="s">
        <v>80</v>
      </c>
      <c r="AY244" s="16" t="s">
        <v>113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6" t="s">
        <v>78</v>
      </c>
      <c r="BK244" s="140">
        <f>ROUND(I244*H244,2)</f>
        <v>0</v>
      </c>
      <c r="BL244" s="16" t="s">
        <v>119</v>
      </c>
      <c r="BM244" s="139" t="s">
        <v>300</v>
      </c>
    </row>
    <row r="245" spans="2:65" s="1" customFormat="1" ht="19.5">
      <c r="B245" s="31"/>
      <c r="D245" s="141" t="s">
        <v>121</v>
      </c>
      <c r="F245" s="142" t="s">
        <v>301</v>
      </c>
      <c r="I245" s="143"/>
      <c r="L245" s="31"/>
      <c r="M245" s="144"/>
      <c r="T245" s="55"/>
      <c r="AT245" s="16" t="s">
        <v>121</v>
      </c>
      <c r="AU245" s="16" t="s">
        <v>80</v>
      </c>
    </row>
    <row r="246" spans="2:65" s="12" customFormat="1" ht="11.25">
      <c r="B246" s="145"/>
      <c r="D246" s="141" t="s">
        <v>123</v>
      </c>
      <c r="E246" s="146" t="s">
        <v>1</v>
      </c>
      <c r="F246" s="147" t="s">
        <v>302</v>
      </c>
      <c r="H246" s="146" t="s">
        <v>1</v>
      </c>
      <c r="I246" s="148"/>
      <c r="L246" s="145"/>
      <c r="M246" s="149"/>
      <c r="T246" s="150"/>
      <c r="AT246" s="146" t="s">
        <v>123</v>
      </c>
      <c r="AU246" s="146" t="s">
        <v>80</v>
      </c>
      <c r="AV246" s="12" t="s">
        <v>78</v>
      </c>
      <c r="AW246" s="12" t="s">
        <v>30</v>
      </c>
      <c r="AX246" s="12" t="s">
        <v>73</v>
      </c>
      <c r="AY246" s="146" t="s">
        <v>113</v>
      </c>
    </row>
    <row r="247" spans="2:65" s="13" customFormat="1" ht="11.25">
      <c r="B247" s="151"/>
      <c r="D247" s="141" t="s">
        <v>123</v>
      </c>
      <c r="E247" s="152" t="s">
        <v>1</v>
      </c>
      <c r="F247" s="153" t="s">
        <v>303</v>
      </c>
      <c r="H247" s="154">
        <v>4.8600000000000003</v>
      </c>
      <c r="I247" s="155"/>
      <c r="L247" s="151"/>
      <c r="M247" s="156"/>
      <c r="T247" s="157"/>
      <c r="AT247" s="152" t="s">
        <v>123</v>
      </c>
      <c r="AU247" s="152" t="s">
        <v>80</v>
      </c>
      <c r="AV247" s="13" t="s">
        <v>80</v>
      </c>
      <c r="AW247" s="13" t="s">
        <v>30</v>
      </c>
      <c r="AX247" s="13" t="s">
        <v>73</v>
      </c>
      <c r="AY247" s="152" t="s">
        <v>113</v>
      </c>
    </row>
    <row r="248" spans="2:65" s="12" customFormat="1" ht="11.25">
      <c r="B248" s="145"/>
      <c r="D248" s="141" t="s">
        <v>123</v>
      </c>
      <c r="E248" s="146" t="s">
        <v>1</v>
      </c>
      <c r="F248" s="147" t="s">
        <v>304</v>
      </c>
      <c r="H248" s="146" t="s">
        <v>1</v>
      </c>
      <c r="I248" s="148"/>
      <c r="L248" s="145"/>
      <c r="M248" s="149"/>
      <c r="T248" s="150"/>
      <c r="AT248" s="146" t="s">
        <v>123</v>
      </c>
      <c r="AU248" s="146" t="s">
        <v>80</v>
      </c>
      <c r="AV248" s="12" t="s">
        <v>78</v>
      </c>
      <c r="AW248" s="12" t="s">
        <v>30</v>
      </c>
      <c r="AX248" s="12" t="s">
        <v>73</v>
      </c>
      <c r="AY248" s="146" t="s">
        <v>113</v>
      </c>
    </row>
    <row r="249" spans="2:65" s="13" customFormat="1" ht="11.25">
      <c r="B249" s="151"/>
      <c r="D249" s="141" t="s">
        <v>123</v>
      </c>
      <c r="E249" s="152" t="s">
        <v>1</v>
      </c>
      <c r="F249" s="153" t="s">
        <v>305</v>
      </c>
      <c r="H249" s="154">
        <v>57.26</v>
      </c>
      <c r="I249" s="155"/>
      <c r="L249" s="151"/>
      <c r="M249" s="156"/>
      <c r="T249" s="157"/>
      <c r="AT249" s="152" t="s">
        <v>123</v>
      </c>
      <c r="AU249" s="152" t="s">
        <v>80</v>
      </c>
      <c r="AV249" s="13" t="s">
        <v>80</v>
      </c>
      <c r="AW249" s="13" t="s">
        <v>30</v>
      </c>
      <c r="AX249" s="13" t="s">
        <v>73</v>
      </c>
      <c r="AY249" s="152" t="s">
        <v>113</v>
      </c>
    </row>
    <row r="250" spans="2:65" s="12" customFormat="1" ht="11.25">
      <c r="B250" s="145"/>
      <c r="D250" s="141" t="s">
        <v>123</v>
      </c>
      <c r="E250" s="146" t="s">
        <v>1</v>
      </c>
      <c r="F250" s="147" t="s">
        <v>306</v>
      </c>
      <c r="H250" s="146" t="s">
        <v>1</v>
      </c>
      <c r="I250" s="148"/>
      <c r="L250" s="145"/>
      <c r="M250" s="149"/>
      <c r="T250" s="150"/>
      <c r="AT250" s="146" t="s">
        <v>123</v>
      </c>
      <c r="AU250" s="146" t="s">
        <v>80</v>
      </c>
      <c r="AV250" s="12" t="s">
        <v>78</v>
      </c>
      <c r="AW250" s="12" t="s">
        <v>30</v>
      </c>
      <c r="AX250" s="12" t="s">
        <v>73</v>
      </c>
      <c r="AY250" s="146" t="s">
        <v>113</v>
      </c>
    </row>
    <row r="251" spans="2:65" s="13" customFormat="1" ht="11.25">
      <c r="B251" s="151"/>
      <c r="D251" s="141" t="s">
        <v>123</v>
      </c>
      <c r="E251" s="152" t="s">
        <v>1</v>
      </c>
      <c r="F251" s="153" t="s">
        <v>307</v>
      </c>
      <c r="H251" s="154">
        <v>1.85</v>
      </c>
      <c r="I251" s="155"/>
      <c r="L251" s="151"/>
      <c r="M251" s="156"/>
      <c r="T251" s="157"/>
      <c r="AT251" s="152" t="s">
        <v>123</v>
      </c>
      <c r="AU251" s="152" t="s">
        <v>80</v>
      </c>
      <c r="AV251" s="13" t="s">
        <v>80</v>
      </c>
      <c r="AW251" s="13" t="s">
        <v>30</v>
      </c>
      <c r="AX251" s="13" t="s">
        <v>73</v>
      </c>
      <c r="AY251" s="152" t="s">
        <v>113</v>
      </c>
    </row>
    <row r="252" spans="2:65" s="14" customFormat="1" ht="11.25">
      <c r="B252" s="170"/>
      <c r="D252" s="141" t="s">
        <v>123</v>
      </c>
      <c r="E252" s="171" t="s">
        <v>1</v>
      </c>
      <c r="F252" s="172" t="s">
        <v>234</v>
      </c>
      <c r="H252" s="173">
        <v>63.97</v>
      </c>
      <c r="I252" s="174"/>
      <c r="L252" s="170"/>
      <c r="M252" s="175"/>
      <c r="T252" s="176"/>
      <c r="AT252" s="171" t="s">
        <v>123</v>
      </c>
      <c r="AU252" s="171" t="s">
        <v>80</v>
      </c>
      <c r="AV252" s="14" t="s">
        <v>119</v>
      </c>
      <c r="AW252" s="14" t="s">
        <v>30</v>
      </c>
      <c r="AX252" s="14" t="s">
        <v>78</v>
      </c>
      <c r="AY252" s="171" t="s">
        <v>113</v>
      </c>
    </row>
    <row r="253" spans="2:65" s="1" customFormat="1" ht="24.2" customHeight="1">
      <c r="B253" s="31"/>
      <c r="C253" s="127" t="s">
        <v>308</v>
      </c>
      <c r="D253" s="127" t="s">
        <v>115</v>
      </c>
      <c r="E253" s="128" t="s">
        <v>309</v>
      </c>
      <c r="F253" s="129" t="s">
        <v>310</v>
      </c>
      <c r="G253" s="130" t="s">
        <v>160</v>
      </c>
      <c r="H253" s="131">
        <v>959.55</v>
      </c>
      <c r="I253" s="132"/>
      <c r="J253" s="133">
        <f>ROUND(I253*H253,2)</f>
        <v>0</v>
      </c>
      <c r="K253" s="134"/>
      <c r="L253" s="31"/>
      <c r="M253" s="135" t="s">
        <v>1</v>
      </c>
      <c r="N253" s="136" t="s">
        <v>38</v>
      </c>
      <c r="P253" s="137">
        <f>O253*H253</f>
        <v>0</v>
      </c>
      <c r="Q253" s="137">
        <v>0</v>
      </c>
      <c r="R253" s="137">
        <f>Q253*H253</f>
        <v>0</v>
      </c>
      <c r="S253" s="137">
        <v>0</v>
      </c>
      <c r="T253" s="138">
        <f>S253*H253</f>
        <v>0</v>
      </c>
      <c r="AR253" s="139" t="s">
        <v>119</v>
      </c>
      <c r="AT253" s="139" t="s">
        <v>115</v>
      </c>
      <c r="AU253" s="139" t="s">
        <v>80</v>
      </c>
      <c r="AY253" s="16" t="s">
        <v>113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6" t="s">
        <v>78</v>
      </c>
      <c r="BK253" s="140">
        <f>ROUND(I253*H253,2)</f>
        <v>0</v>
      </c>
      <c r="BL253" s="16" t="s">
        <v>119</v>
      </c>
      <c r="BM253" s="139" t="s">
        <v>311</v>
      </c>
    </row>
    <row r="254" spans="2:65" s="1" customFormat="1" ht="29.25">
      <c r="B254" s="31"/>
      <c r="D254" s="141" t="s">
        <v>121</v>
      </c>
      <c r="F254" s="142" t="s">
        <v>312</v>
      </c>
      <c r="I254" s="143"/>
      <c r="L254" s="31"/>
      <c r="M254" s="144"/>
      <c r="T254" s="55"/>
      <c r="AT254" s="16" t="s">
        <v>121</v>
      </c>
      <c r="AU254" s="16" t="s">
        <v>80</v>
      </c>
    </row>
    <row r="255" spans="2:65" s="12" customFormat="1" ht="11.25">
      <c r="B255" s="145"/>
      <c r="D255" s="141" t="s">
        <v>123</v>
      </c>
      <c r="E255" s="146" t="s">
        <v>1</v>
      </c>
      <c r="F255" s="147" t="s">
        <v>313</v>
      </c>
      <c r="H255" s="146" t="s">
        <v>1</v>
      </c>
      <c r="I255" s="148"/>
      <c r="L255" s="145"/>
      <c r="M255" s="149"/>
      <c r="T255" s="150"/>
      <c r="AT255" s="146" t="s">
        <v>123</v>
      </c>
      <c r="AU255" s="146" t="s">
        <v>80</v>
      </c>
      <c r="AV255" s="12" t="s">
        <v>78</v>
      </c>
      <c r="AW255" s="12" t="s">
        <v>30</v>
      </c>
      <c r="AX255" s="12" t="s">
        <v>73</v>
      </c>
      <c r="AY255" s="146" t="s">
        <v>113</v>
      </c>
    </row>
    <row r="256" spans="2:65" s="13" customFormat="1" ht="11.25">
      <c r="B256" s="151"/>
      <c r="D256" s="141" t="s">
        <v>123</v>
      </c>
      <c r="E256" s="152" t="s">
        <v>1</v>
      </c>
      <c r="F256" s="153" t="s">
        <v>314</v>
      </c>
      <c r="H256" s="154">
        <v>959.55</v>
      </c>
      <c r="I256" s="155"/>
      <c r="L256" s="151"/>
      <c r="M256" s="156"/>
      <c r="T256" s="157"/>
      <c r="AT256" s="152" t="s">
        <v>123</v>
      </c>
      <c r="AU256" s="152" t="s">
        <v>80</v>
      </c>
      <c r="AV256" s="13" t="s">
        <v>80</v>
      </c>
      <c r="AW256" s="13" t="s">
        <v>30</v>
      </c>
      <c r="AX256" s="13" t="s">
        <v>78</v>
      </c>
      <c r="AY256" s="152" t="s">
        <v>113</v>
      </c>
    </row>
    <row r="257" spans="2:65" s="1" customFormat="1" ht="44.25" customHeight="1">
      <c r="B257" s="31"/>
      <c r="C257" s="127" t="s">
        <v>315</v>
      </c>
      <c r="D257" s="127" t="s">
        <v>115</v>
      </c>
      <c r="E257" s="128" t="s">
        <v>316</v>
      </c>
      <c r="F257" s="129" t="s">
        <v>317</v>
      </c>
      <c r="G257" s="130" t="s">
        <v>160</v>
      </c>
      <c r="H257" s="131">
        <v>4.8639999999999999</v>
      </c>
      <c r="I257" s="132"/>
      <c r="J257" s="133">
        <f>ROUND(I257*H257,2)</f>
        <v>0</v>
      </c>
      <c r="K257" s="134"/>
      <c r="L257" s="31"/>
      <c r="M257" s="135" t="s">
        <v>1</v>
      </c>
      <c r="N257" s="136" t="s">
        <v>38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119</v>
      </c>
      <c r="AT257" s="139" t="s">
        <v>115</v>
      </c>
      <c r="AU257" s="139" t="s">
        <v>80</v>
      </c>
      <c r="AY257" s="16" t="s">
        <v>113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6" t="s">
        <v>78</v>
      </c>
      <c r="BK257" s="140">
        <f>ROUND(I257*H257,2)</f>
        <v>0</v>
      </c>
      <c r="BL257" s="16" t="s">
        <v>119</v>
      </c>
      <c r="BM257" s="139" t="s">
        <v>318</v>
      </c>
    </row>
    <row r="258" spans="2:65" s="1" customFormat="1" ht="29.25">
      <c r="B258" s="31"/>
      <c r="D258" s="141" t="s">
        <v>121</v>
      </c>
      <c r="F258" s="142" t="s">
        <v>317</v>
      </c>
      <c r="I258" s="143"/>
      <c r="L258" s="31"/>
      <c r="M258" s="144"/>
      <c r="T258" s="55"/>
      <c r="AT258" s="16" t="s">
        <v>121</v>
      </c>
      <c r="AU258" s="16" t="s">
        <v>80</v>
      </c>
    </row>
    <row r="259" spans="2:65" s="12" customFormat="1" ht="11.25">
      <c r="B259" s="145"/>
      <c r="D259" s="141" t="s">
        <v>123</v>
      </c>
      <c r="E259" s="146" t="s">
        <v>1</v>
      </c>
      <c r="F259" s="147" t="s">
        <v>302</v>
      </c>
      <c r="H259" s="146" t="s">
        <v>1</v>
      </c>
      <c r="I259" s="148"/>
      <c r="L259" s="145"/>
      <c r="M259" s="149"/>
      <c r="T259" s="150"/>
      <c r="AT259" s="146" t="s">
        <v>123</v>
      </c>
      <c r="AU259" s="146" t="s">
        <v>80</v>
      </c>
      <c r="AV259" s="12" t="s">
        <v>78</v>
      </c>
      <c r="AW259" s="12" t="s">
        <v>30</v>
      </c>
      <c r="AX259" s="12" t="s">
        <v>73</v>
      </c>
      <c r="AY259" s="146" t="s">
        <v>113</v>
      </c>
    </row>
    <row r="260" spans="2:65" s="13" customFormat="1" ht="11.25">
      <c r="B260" s="151"/>
      <c r="D260" s="141" t="s">
        <v>123</v>
      </c>
      <c r="E260" s="152" t="s">
        <v>1</v>
      </c>
      <c r="F260" s="153" t="s">
        <v>319</v>
      </c>
      <c r="H260" s="154">
        <v>4.8639999999999999</v>
      </c>
      <c r="I260" s="155"/>
      <c r="L260" s="151"/>
      <c r="M260" s="156"/>
      <c r="T260" s="157"/>
      <c r="AT260" s="152" t="s">
        <v>123</v>
      </c>
      <c r="AU260" s="152" t="s">
        <v>80</v>
      </c>
      <c r="AV260" s="13" t="s">
        <v>80</v>
      </c>
      <c r="AW260" s="13" t="s">
        <v>30</v>
      </c>
      <c r="AX260" s="13" t="s">
        <v>78</v>
      </c>
      <c r="AY260" s="152" t="s">
        <v>113</v>
      </c>
    </row>
    <row r="261" spans="2:65" s="1" customFormat="1" ht="44.25" customHeight="1">
      <c r="B261" s="31"/>
      <c r="C261" s="127" t="s">
        <v>320</v>
      </c>
      <c r="D261" s="127" t="s">
        <v>115</v>
      </c>
      <c r="E261" s="128" t="s">
        <v>321</v>
      </c>
      <c r="F261" s="129" t="s">
        <v>322</v>
      </c>
      <c r="G261" s="130" t="s">
        <v>160</v>
      </c>
      <c r="H261" s="131">
        <v>57.255000000000003</v>
      </c>
      <c r="I261" s="132"/>
      <c r="J261" s="133">
        <f>ROUND(I261*H261,2)</f>
        <v>0</v>
      </c>
      <c r="K261" s="134"/>
      <c r="L261" s="31"/>
      <c r="M261" s="135" t="s">
        <v>1</v>
      </c>
      <c r="N261" s="136" t="s">
        <v>38</v>
      </c>
      <c r="P261" s="137">
        <f>O261*H261</f>
        <v>0</v>
      </c>
      <c r="Q261" s="137">
        <v>0</v>
      </c>
      <c r="R261" s="137">
        <f>Q261*H261</f>
        <v>0</v>
      </c>
      <c r="S261" s="137">
        <v>0</v>
      </c>
      <c r="T261" s="138">
        <f>S261*H261</f>
        <v>0</v>
      </c>
      <c r="AR261" s="139" t="s">
        <v>119</v>
      </c>
      <c r="AT261" s="139" t="s">
        <v>115</v>
      </c>
      <c r="AU261" s="139" t="s">
        <v>80</v>
      </c>
      <c r="AY261" s="16" t="s">
        <v>113</v>
      </c>
      <c r="BE261" s="140">
        <f>IF(N261="základní",J261,0)</f>
        <v>0</v>
      </c>
      <c r="BF261" s="140">
        <f>IF(N261="snížená",J261,0)</f>
        <v>0</v>
      </c>
      <c r="BG261" s="140">
        <f>IF(N261="zákl. přenesená",J261,0)</f>
        <v>0</v>
      </c>
      <c r="BH261" s="140">
        <f>IF(N261="sníž. přenesená",J261,0)</f>
        <v>0</v>
      </c>
      <c r="BI261" s="140">
        <f>IF(N261="nulová",J261,0)</f>
        <v>0</v>
      </c>
      <c r="BJ261" s="16" t="s">
        <v>78</v>
      </c>
      <c r="BK261" s="140">
        <f>ROUND(I261*H261,2)</f>
        <v>0</v>
      </c>
      <c r="BL261" s="16" t="s">
        <v>119</v>
      </c>
      <c r="BM261" s="139" t="s">
        <v>323</v>
      </c>
    </row>
    <row r="262" spans="2:65" s="1" customFormat="1" ht="29.25">
      <c r="B262" s="31"/>
      <c r="D262" s="141" t="s">
        <v>121</v>
      </c>
      <c r="F262" s="142" t="s">
        <v>322</v>
      </c>
      <c r="I262" s="143"/>
      <c r="L262" s="31"/>
      <c r="M262" s="144"/>
      <c r="T262" s="55"/>
      <c r="AT262" s="16" t="s">
        <v>121</v>
      </c>
      <c r="AU262" s="16" t="s">
        <v>80</v>
      </c>
    </row>
    <row r="263" spans="2:65" s="12" customFormat="1" ht="11.25">
      <c r="B263" s="145"/>
      <c r="D263" s="141" t="s">
        <v>123</v>
      </c>
      <c r="E263" s="146" t="s">
        <v>1</v>
      </c>
      <c r="F263" s="147" t="s">
        <v>304</v>
      </c>
      <c r="H263" s="146" t="s">
        <v>1</v>
      </c>
      <c r="I263" s="148"/>
      <c r="L263" s="145"/>
      <c r="M263" s="149"/>
      <c r="T263" s="150"/>
      <c r="AT263" s="146" t="s">
        <v>123</v>
      </c>
      <c r="AU263" s="146" t="s">
        <v>80</v>
      </c>
      <c r="AV263" s="12" t="s">
        <v>78</v>
      </c>
      <c r="AW263" s="12" t="s">
        <v>30</v>
      </c>
      <c r="AX263" s="12" t="s">
        <v>73</v>
      </c>
      <c r="AY263" s="146" t="s">
        <v>113</v>
      </c>
    </row>
    <row r="264" spans="2:65" s="13" customFormat="1" ht="11.25">
      <c r="B264" s="151"/>
      <c r="D264" s="141" t="s">
        <v>123</v>
      </c>
      <c r="E264" s="152" t="s">
        <v>1</v>
      </c>
      <c r="F264" s="153" t="s">
        <v>324</v>
      </c>
      <c r="H264" s="154">
        <v>57.255000000000003</v>
      </c>
      <c r="I264" s="155"/>
      <c r="L264" s="151"/>
      <c r="M264" s="156"/>
      <c r="T264" s="157"/>
      <c r="AT264" s="152" t="s">
        <v>123</v>
      </c>
      <c r="AU264" s="152" t="s">
        <v>80</v>
      </c>
      <c r="AV264" s="13" t="s">
        <v>80</v>
      </c>
      <c r="AW264" s="13" t="s">
        <v>30</v>
      </c>
      <c r="AX264" s="13" t="s">
        <v>78</v>
      </c>
      <c r="AY264" s="152" t="s">
        <v>113</v>
      </c>
    </row>
    <row r="265" spans="2:65" s="1" customFormat="1" ht="44.25" customHeight="1">
      <c r="B265" s="31"/>
      <c r="C265" s="127" t="s">
        <v>325</v>
      </c>
      <c r="D265" s="127" t="s">
        <v>115</v>
      </c>
      <c r="E265" s="128" t="s">
        <v>326</v>
      </c>
      <c r="F265" s="129" t="s">
        <v>327</v>
      </c>
      <c r="G265" s="130" t="s">
        <v>160</v>
      </c>
      <c r="H265" s="131">
        <v>1.853</v>
      </c>
      <c r="I265" s="132"/>
      <c r="J265" s="133">
        <f>ROUND(I265*H265,2)</f>
        <v>0</v>
      </c>
      <c r="K265" s="134"/>
      <c r="L265" s="31"/>
      <c r="M265" s="135" t="s">
        <v>1</v>
      </c>
      <c r="N265" s="136" t="s">
        <v>38</v>
      </c>
      <c r="P265" s="137">
        <f>O265*H265</f>
        <v>0</v>
      </c>
      <c r="Q265" s="137">
        <v>0</v>
      </c>
      <c r="R265" s="137">
        <f>Q265*H265</f>
        <v>0</v>
      </c>
      <c r="S265" s="137">
        <v>0</v>
      </c>
      <c r="T265" s="138">
        <f>S265*H265</f>
        <v>0</v>
      </c>
      <c r="AR265" s="139" t="s">
        <v>119</v>
      </c>
      <c r="AT265" s="139" t="s">
        <v>115</v>
      </c>
      <c r="AU265" s="139" t="s">
        <v>80</v>
      </c>
      <c r="AY265" s="16" t="s">
        <v>113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6" t="s">
        <v>78</v>
      </c>
      <c r="BK265" s="140">
        <f>ROUND(I265*H265,2)</f>
        <v>0</v>
      </c>
      <c r="BL265" s="16" t="s">
        <v>119</v>
      </c>
      <c r="BM265" s="139" t="s">
        <v>328</v>
      </c>
    </row>
    <row r="266" spans="2:65" s="1" customFormat="1" ht="29.25">
      <c r="B266" s="31"/>
      <c r="D266" s="141" t="s">
        <v>121</v>
      </c>
      <c r="F266" s="142" t="s">
        <v>327</v>
      </c>
      <c r="I266" s="143"/>
      <c r="L266" s="31"/>
      <c r="M266" s="144"/>
      <c r="T266" s="55"/>
      <c r="AT266" s="16" t="s">
        <v>121</v>
      </c>
      <c r="AU266" s="16" t="s">
        <v>80</v>
      </c>
    </row>
    <row r="267" spans="2:65" s="12" customFormat="1" ht="11.25">
      <c r="B267" s="145"/>
      <c r="D267" s="141" t="s">
        <v>123</v>
      </c>
      <c r="E267" s="146" t="s">
        <v>1</v>
      </c>
      <c r="F267" s="147" t="s">
        <v>306</v>
      </c>
      <c r="H267" s="146" t="s">
        <v>1</v>
      </c>
      <c r="I267" s="148"/>
      <c r="L267" s="145"/>
      <c r="M267" s="149"/>
      <c r="T267" s="150"/>
      <c r="AT267" s="146" t="s">
        <v>123</v>
      </c>
      <c r="AU267" s="146" t="s">
        <v>80</v>
      </c>
      <c r="AV267" s="12" t="s">
        <v>78</v>
      </c>
      <c r="AW267" s="12" t="s">
        <v>30</v>
      </c>
      <c r="AX267" s="12" t="s">
        <v>73</v>
      </c>
      <c r="AY267" s="146" t="s">
        <v>113</v>
      </c>
    </row>
    <row r="268" spans="2:65" s="13" customFormat="1" ht="11.25">
      <c r="B268" s="151"/>
      <c r="D268" s="141" t="s">
        <v>123</v>
      </c>
      <c r="E268" s="152" t="s">
        <v>1</v>
      </c>
      <c r="F268" s="153" t="s">
        <v>329</v>
      </c>
      <c r="H268" s="154">
        <v>1.853</v>
      </c>
      <c r="I268" s="155"/>
      <c r="L268" s="151"/>
      <c r="M268" s="156"/>
      <c r="T268" s="157"/>
      <c r="AT268" s="152" t="s">
        <v>123</v>
      </c>
      <c r="AU268" s="152" t="s">
        <v>80</v>
      </c>
      <c r="AV268" s="13" t="s">
        <v>80</v>
      </c>
      <c r="AW268" s="13" t="s">
        <v>30</v>
      </c>
      <c r="AX268" s="13" t="s">
        <v>78</v>
      </c>
      <c r="AY268" s="152" t="s">
        <v>113</v>
      </c>
    </row>
    <row r="269" spans="2:65" s="11" customFormat="1" ht="22.9" customHeight="1">
      <c r="B269" s="115"/>
      <c r="D269" s="116" t="s">
        <v>72</v>
      </c>
      <c r="E269" s="125" t="s">
        <v>330</v>
      </c>
      <c r="F269" s="125" t="s">
        <v>331</v>
      </c>
      <c r="I269" s="118"/>
      <c r="J269" s="126">
        <f>BK269</f>
        <v>0</v>
      </c>
      <c r="L269" s="115"/>
      <c r="M269" s="120"/>
      <c r="P269" s="121">
        <f>SUM(P270:P271)</f>
        <v>0</v>
      </c>
      <c r="R269" s="121">
        <f>SUM(R270:R271)</f>
        <v>0</v>
      </c>
      <c r="T269" s="122">
        <f>SUM(T270:T271)</f>
        <v>0</v>
      </c>
      <c r="AR269" s="116" t="s">
        <v>78</v>
      </c>
      <c r="AT269" s="123" t="s">
        <v>72</v>
      </c>
      <c r="AU269" s="123" t="s">
        <v>78</v>
      </c>
      <c r="AY269" s="116" t="s">
        <v>113</v>
      </c>
      <c r="BK269" s="124">
        <f>SUM(BK270:BK271)</f>
        <v>0</v>
      </c>
    </row>
    <row r="270" spans="2:65" s="1" customFormat="1" ht="44.25" customHeight="1">
      <c r="B270" s="31"/>
      <c r="C270" s="127" t="s">
        <v>332</v>
      </c>
      <c r="D270" s="127" t="s">
        <v>115</v>
      </c>
      <c r="E270" s="128" t="s">
        <v>333</v>
      </c>
      <c r="F270" s="129" t="s">
        <v>334</v>
      </c>
      <c r="G270" s="130" t="s">
        <v>160</v>
      </c>
      <c r="H270" s="131">
        <v>50.423000000000002</v>
      </c>
      <c r="I270" s="132"/>
      <c r="J270" s="133">
        <f>ROUND(I270*H270,2)</f>
        <v>0</v>
      </c>
      <c r="K270" s="134"/>
      <c r="L270" s="31"/>
      <c r="M270" s="135" t="s">
        <v>1</v>
      </c>
      <c r="N270" s="136" t="s">
        <v>38</v>
      </c>
      <c r="P270" s="137">
        <f>O270*H270</f>
        <v>0</v>
      </c>
      <c r="Q270" s="137">
        <v>0</v>
      </c>
      <c r="R270" s="137">
        <f>Q270*H270</f>
        <v>0</v>
      </c>
      <c r="S270" s="137">
        <v>0</v>
      </c>
      <c r="T270" s="138">
        <f>S270*H270</f>
        <v>0</v>
      </c>
      <c r="AR270" s="139" t="s">
        <v>119</v>
      </c>
      <c r="AT270" s="139" t="s">
        <v>115</v>
      </c>
      <c r="AU270" s="139" t="s">
        <v>80</v>
      </c>
      <c r="AY270" s="16" t="s">
        <v>113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6" t="s">
        <v>78</v>
      </c>
      <c r="BK270" s="140">
        <f>ROUND(I270*H270,2)</f>
        <v>0</v>
      </c>
      <c r="BL270" s="16" t="s">
        <v>119</v>
      </c>
      <c r="BM270" s="139" t="s">
        <v>335</v>
      </c>
    </row>
    <row r="271" spans="2:65" s="1" customFormat="1" ht="29.25">
      <c r="B271" s="31"/>
      <c r="D271" s="141" t="s">
        <v>121</v>
      </c>
      <c r="F271" s="142" t="s">
        <v>334</v>
      </c>
      <c r="I271" s="143"/>
      <c r="L271" s="31"/>
      <c r="M271" s="144"/>
      <c r="T271" s="55"/>
      <c r="AT271" s="16" t="s">
        <v>121</v>
      </c>
      <c r="AU271" s="16" t="s">
        <v>80</v>
      </c>
    </row>
    <row r="272" spans="2:65" s="11" customFormat="1" ht="25.9" customHeight="1">
      <c r="B272" s="115"/>
      <c r="D272" s="116" t="s">
        <v>72</v>
      </c>
      <c r="E272" s="117" t="s">
        <v>336</v>
      </c>
      <c r="F272" s="117" t="s">
        <v>337</v>
      </c>
      <c r="I272" s="118"/>
      <c r="J272" s="119">
        <f>BK272</f>
        <v>0</v>
      </c>
      <c r="L272" s="115"/>
      <c r="M272" s="120"/>
      <c r="P272" s="121">
        <f>P273</f>
        <v>0</v>
      </c>
      <c r="R272" s="121">
        <f>R273</f>
        <v>0</v>
      </c>
      <c r="T272" s="122">
        <f>T273</f>
        <v>5.7000000000000002E-2</v>
      </c>
      <c r="AR272" s="116" t="s">
        <v>80</v>
      </c>
      <c r="AT272" s="123" t="s">
        <v>72</v>
      </c>
      <c r="AU272" s="123" t="s">
        <v>73</v>
      </c>
      <c r="AY272" s="116" t="s">
        <v>113</v>
      </c>
      <c r="BK272" s="124">
        <f>BK273</f>
        <v>0</v>
      </c>
    </row>
    <row r="273" spans="2:65" s="11" customFormat="1" ht="22.9" customHeight="1">
      <c r="B273" s="115"/>
      <c r="D273" s="116" t="s">
        <v>72</v>
      </c>
      <c r="E273" s="125" t="s">
        <v>338</v>
      </c>
      <c r="F273" s="125" t="s">
        <v>339</v>
      </c>
      <c r="I273" s="118"/>
      <c r="J273" s="126">
        <f>BK273</f>
        <v>0</v>
      </c>
      <c r="L273" s="115"/>
      <c r="M273" s="120"/>
      <c r="P273" s="121">
        <f>SUM(P274:P296)</f>
        <v>0</v>
      </c>
      <c r="R273" s="121">
        <f>SUM(R274:R296)</f>
        <v>0</v>
      </c>
      <c r="T273" s="122">
        <f>SUM(T274:T296)</f>
        <v>5.7000000000000002E-2</v>
      </c>
      <c r="AR273" s="116" t="s">
        <v>80</v>
      </c>
      <c r="AT273" s="123" t="s">
        <v>72</v>
      </c>
      <c r="AU273" s="123" t="s">
        <v>78</v>
      </c>
      <c r="AY273" s="116" t="s">
        <v>113</v>
      </c>
      <c r="BK273" s="124">
        <f>SUM(BK274:BK296)</f>
        <v>0</v>
      </c>
    </row>
    <row r="274" spans="2:65" s="1" customFormat="1" ht="16.5" customHeight="1">
      <c r="B274" s="31"/>
      <c r="C274" s="127" t="s">
        <v>340</v>
      </c>
      <c r="D274" s="127" t="s">
        <v>115</v>
      </c>
      <c r="E274" s="128" t="s">
        <v>341</v>
      </c>
      <c r="F274" s="129" t="s">
        <v>342</v>
      </c>
      <c r="G274" s="130" t="s">
        <v>118</v>
      </c>
      <c r="H274" s="131">
        <v>14.25</v>
      </c>
      <c r="I274" s="132"/>
      <c r="J274" s="133">
        <f>ROUND(I274*H274,2)</f>
        <v>0</v>
      </c>
      <c r="K274" s="134"/>
      <c r="L274" s="31"/>
      <c r="M274" s="135" t="s">
        <v>1</v>
      </c>
      <c r="N274" s="136" t="s">
        <v>38</v>
      </c>
      <c r="P274" s="137">
        <f>O274*H274</f>
        <v>0</v>
      </c>
      <c r="Q274" s="137">
        <v>0</v>
      </c>
      <c r="R274" s="137">
        <f>Q274*H274</f>
        <v>0</v>
      </c>
      <c r="S274" s="137">
        <v>4.0000000000000001E-3</v>
      </c>
      <c r="T274" s="138">
        <f>S274*H274</f>
        <v>5.7000000000000002E-2</v>
      </c>
      <c r="AR274" s="139" t="s">
        <v>204</v>
      </c>
      <c r="AT274" s="139" t="s">
        <v>115</v>
      </c>
      <c r="AU274" s="139" t="s">
        <v>80</v>
      </c>
      <c r="AY274" s="16" t="s">
        <v>113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6" t="s">
        <v>78</v>
      </c>
      <c r="BK274" s="140">
        <f>ROUND(I274*H274,2)</f>
        <v>0</v>
      </c>
      <c r="BL274" s="16" t="s">
        <v>204</v>
      </c>
      <c r="BM274" s="139" t="s">
        <v>343</v>
      </c>
    </row>
    <row r="275" spans="2:65" s="1" customFormat="1" ht="11.25">
      <c r="B275" s="31"/>
      <c r="D275" s="141" t="s">
        <v>121</v>
      </c>
      <c r="F275" s="142" t="s">
        <v>344</v>
      </c>
      <c r="I275" s="143"/>
      <c r="L275" s="31"/>
      <c r="M275" s="144"/>
      <c r="T275" s="55"/>
      <c r="AT275" s="16" t="s">
        <v>121</v>
      </c>
      <c r="AU275" s="16" t="s">
        <v>80</v>
      </c>
    </row>
    <row r="276" spans="2:65" s="12" customFormat="1" ht="22.5">
      <c r="B276" s="145"/>
      <c r="D276" s="141" t="s">
        <v>123</v>
      </c>
      <c r="E276" s="146" t="s">
        <v>1</v>
      </c>
      <c r="F276" s="147" t="s">
        <v>345</v>
      </c>
      <c r="H276" s="146" t="s">
        <v>1</v>
      </c>
      <c r="I276" s="148"/>
      <c r="L276" s="145"/>
      <c r="M276" s="149"/>
      <c r="T276" s="150"/>
      <c r="AT276" s="146" t="s">
        <v>123</v>
      </c>
      <c r="AU276" s="146" t="s">
        <v>80</v>
      </c>
      <c r="AV276" s="12" t="s">
        <v>78</v>
      </c>
      <c r="AW276" s="12" t="s">
        <v>30</v>
      </c>
      <c r="AX276" s="12" t="s">
        <v>73</v>
      </c>
      <c r="AY276" s="146" t="s">
        <v>113</v>
      </c>
    </row>
    <row r="277" spans="2:65" s="13" customFormat="1" ht="11.25">
      <c r="B277" s="151"/>
      <c r="D277" s="141" t="s">
        <v>123</v>
      </c>
      <c r="E277" s="152" t="s">
        <v>1</v>
      </c>
      <c r="F277" s="153" t="s">
        <v>125</v>
      </c>
      <c r="H277" s="154">
        <v>14.25</v>
      </c>
      <c r="I277" s="155"/>
      <c r="L277" s="151"/>
      <c r="M277" s="156"/>
      <c r="T277" s="157"/>
      <c r="AT277" s="152" t="s">
        <v>123</v>
      </c>
      <c r="AU277" s="152" t="s">
        <v>80</v>
      </c>
      <c r="AV277" s="13" t="s">
        <v>80</v>
      </c>
      <c r="AW277" s="13" t="s">
        <v>30</v>
      </c>
      <c r="AX277" s="13" t="s">
        <v>78</v>
      </c>
      <c r="AY277" s="152" t="s">
        <v>113</v>
      </c>
    </row>
    <row r="278" spans="2:65" s="1" customFormat="1" ht="33" customHeight="1">
      <c r="B278" s="31"/>
      <c r="C278" s="127" t="s">
        <v>346</v>
      </c>
      <c r="D278" s="127" t="s">
        <v>115</v>
      </c>
      <c r="E278" s="128" t="s">
        <v>347</v>
      </c>
      <c r="F278" s="129" t="s">
        <v>348</v>
      </c>
      <c r="G278" s="130" t="s">
        <v>118</v>
      </c>
      <c r="H278" s="131">
        <v>20.399999999999999</v>
      </c>
      <c r="I278" s="132"/>
      <c r="J278" s="133">
        <f>ROUND(I278*H278,2)</f>
        <v>0</v>
      </c>
      <c r="K278" s="134"/>
      <c r="L278" s="31"/>
      <c r="M278" s="135" t="s">
        <v>1</v>
      </c>
      <c r="N278" s="136" t="s">
        <v>38</v>
      </c>
      <c r="P278" s="137">
        <f>O278*H278</f>
        <v>0</v>
      </c>
      <c r="Q278" s="137">
        <v>0</v>
      </c>
      <c r="R278" s="137">
        <f>Q278*H278</f>
        <v>0</v>
      </c>
      <c r="S278" s="137">
        <v>0</v>
      </c>
      <c r="T278" s="138">
        <f>S278*H278</f>
        <v>0</v>
      </c>
      <c r="AR278" s="139" t="s">
        <v>204</v>
      </c>
      <c r="AT278" s="139" t="s">
        <v>115</v>
      </c>
      <c r="AU278" s="139" t="s">
        <v>80</v>
      </c>
      <c r="AY278" s="16" t="s">
        <v>113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6" t="s">
        <v>78</v>
      </c>
      <c r="BK278" s="140">
        <f>ROUND(I278*H278,2)</f>
        <v>0</v>
      </c>
      <c r="BL278" s="16" t="s">
        <v>204</v>
      </c>
      <c r="BM278" s="139" t="s">
        <v>349</v>
      </c>
    </row>
    <row r="279" spans="2:65" s="1" customFormat="1" ht="19.5">
      <c r="B279" s="31"/>
      <c r="D279" s="141" t="s">
        <v>121</v>
      </c>
      <c r="F279" s="142" t="s">
        <v>348</v>
      </c>
      <c r="I279" s="143"/>
      <c r="L279" s="31"/>
      <c r="M279" s="144"/>
      <c r="T279" s="55"/>
      <c r="AT279" s="16" t="s">
        <v>121</v>
      </c>
      <c r="AU279" s="16" t="s">
        <v>80</v>
      </c>
    </row>
    <row r="280" spans="2:65" s="12" customFormat="1" ht="11.25">
      <c r="B280" s="145"/>
      <c r="D280" s="141" t="s">
        <v>123</v>
      </c>
      <c r="E280" s="146" t="s">
        <v>1</v>
      </c>
      <c r="F280" s="147" t="s">
        <v>350</v>
      </c>
      <c r="H280" s="146" t="s">
        <v>1</v>
      </c>
      <c r="I280" s="148"/>
      <c r="L280" s="145"/>
      <c r="M280" s="149"/>
      <c r="T280" s="150"/>
      <c r="AT280" s="146" t="s">
        <v>123</v>
      </c>
      <c r="AU280" s="146" t="s">
        <v>80</v>
      </c>
      <c r="AV280" s="12" t="s">
        <v>78</v>
      </c>
      <c r="AW280" s="12" t="s">
        <v>30</v>
      </c>
      <c r="AX280" s="12" t="s">
        <v>73</v>
      </c>
      <c r="AY280" s="146" t="s">
        <v>113</v>
      </c>
    </row>
    <row r="281" spans="2:65" s="13" customFormat="1" ht="11.25">
      <c r="B281" s="151"/>
      <c r="D281" s="141" t="s">
        <v>123</v>
      </c>
      <c r="E281" s="152" t="s">
        <v>1</v>
      </c>
      <c r="F281" s="153" t="s">
        <v>351</v>
      </c>
      <c r="H281" s="154">
        <v>20.399999999999999</v>
      </c>
      <c r="I281" s="155"/>
      <c r="L281" s="151"/>
      <c r="M281" s="156"/>
      <c r="T281" s="157"/>
      <c r="AT281" s="152" t="s">
        <v>123</v>
      </c>
      <c r="AU281" s="152" t="s">
        <v>80</v>
      </c>
      <c r="AV281" s="13" t="s">
        <v>80</v>
      </c>
      <c r="AW281" s="13" t="s">
        <v>30</v>
      </c>
      <c r="AX281" s="13" t="s">
        <v>78</v>
      </c>
      <c r="AY281" s="152" t="s">
        <v>113</v>
      </c>
    </row>
    <row r="282" spans="2:65" s="1" customFormat="1" ht="16.5" customHeight="1">
      <c r="B282" s="31"/>
      <c r="C282" s="159" t="s">
        <v>352</v>
      </c>
      <c r="D282" s="159" t="s">
        <v>209</v>
      </c>
      <c r="E282" s="160" t="s">
        <v>353</v>
      </c>
      <c r="F282" s="161" t="s">
        <v>354</v>
      </c>
      <c r="G282" s="162" t="s">
        <v>160</v>
      </c>
      <c r="H282" s="163">
        <v>7.0000000000000001E-3</v>
      </c>
      <c r="I282" s="164"/>
      <c r="J282" s="165">
        <f>ROUND(I282*H282,2)</f>
        <v>0</v>
      </c>
      <c r="K282" s="166"/>
      <c r="L282" s="167"/>
      <c r="M282" s="168" t="s">
        <v>1</v>
      </c>
      <c r="N282" s="169" t="s">
        <v>38</v>
      </c>
      <c r="P282" s="137">
        <f>O282*H282</f>
        <v>0</v>
      </c>
      <c r="Q282" s="137">
        <v>0</v>
      </c>
      <c r="R282" s="137">
        <f>Q282*H282</f>
        <v>0</v>
      </c>
      <c r="S282" s="137">
        <v>0</v>
      </c>
      <c r="T282" s="138">
        <f>S282*H282</f>
        <v>0</v>
      </c>
      <c r="AR282" s="139" t="s">
        <v>325</v>
      </c>
      <c r="AT282" s="139" t="s">
        <v>209</v>
      </c>
      <c r="AU282" s="139" t="s">
        <v>80</v>
      </c>
      <c r="AY282" s="16" t="s">
        <v>113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6" t="s">
        <v>78</v>
      </c>
      <c r="BK282" s="140">
        <f>ROUND(I282*H282,2)</f>
        <v>0</v>
      </c>
      <c r="BL282" s="16" t="s">
        <v>204</v>
      </c>
      <c r="BM282" s="139" t="s">
        <v>355</v>
      </c>
    </row>
    <row r="283" spans="2:65" s="1" customFormat="1" ht="11.25">
      <c r="B283" s="31"/>
      <c r="D283" s="141" t="s">
        <v>121</v>
      </c>
      <c r="F283" s="142" t="s">
        <v>354</v>
      </c>
      <c r="I283" s="143"/>
      <c r="L283" s="31"/>
      <c r="M283" s="144"/>
      <c r="T283" s="55"/>
      <c r="AT283" s="16" t="s">
        <v>121</v>
      </c>
      <c r="AU283" s="16" t="s">
        <v>80</v>
      </c>
    </row>
    <row r="284" spans="2:65" s="13" customFormat="1" ht="11.25">
      <c r="B284" s="151"/>
      <c r="D284" s="141" t="s">
        <v>123</v>
      </c>
      <c r="E284" s="152" t="s">
        <v>1</v>
      </c>
      <c r="F284" s="153" t="s">
        <v>356</v>
      </c>
      <c r="H284" s="154">
        <v>7.0000000000000001E-3</v>
      </c>
      <c r="I284" s="155"/>
      <c r="L284" s="151"/>
      <c r="M284" s="156"/>
      <c r="T284" s="157"/>
      <c r="AT284" s="152" t="s">
        <v>123</v>
      </c>
      <c r="AU284" s="152" t="s">
        <v>80</v>
      </c>
      <c r="AV284" s="13" t="s">
        <v>80</v>
      </c>
      <c r="AW284" s="13" t="s">
        <v>30</v>
      </c>
      <c r="AX284" s="13" t="s">
        <v>78</v>
      </c>
      <c r="AY284" s="152" t="s">
        <v>113</v>
      </c>
    </row>
    <row r="285" spans="2:65" s="1" customFormat="1" ht="37.9" customHeight="1">
      <c r="B285" s="31"/>
      <c r="C285" s="127" t="s">
        <v>357</v>
      </c>
      <c r="D285" s="127" t="s">
        <v>115</v>
      </c>
      <c r="E285" s="128" t="s">
        <v>358</v>
      </c>
      <c r="F285" s="129" t="s">
        <v>359</v>
      </c>
      <c r="G285" s="130" t="s">
        <v>118</v>
      </c>
      <c r="H285" s="131">
        <v>20.399999999999999</v>
      </c>
      <c r="I285" s="132"/>
      <c r="J285" s="133">
        <f>ROUND(I285*H285,2)</f>
        <v>0</v>
      </c>
      <c r="K285" s="134"/>
      <c r="L285" s="31"/>
      <c r="M285" s="135" t="s">
        <v>1</v>
      </c>
      <c r="N285" s="136" t="s">
        <v>38</v>
      </c>
      <c r="P285" s="137">
        <f>O285*H285</f>
        <v>0</v>
      </c>
      <c r="Q285" s="137">
        <v>0</v>
      </c>
      <c r="R285" s="137">
        <f>Q285*H285</f>
        <v>0</v>
      </c>
      <c r="S285" s="137">
        <v>0</v>
      </c>
      <c r="T285" s="138">
        <f>S285*H285</f>
        <v>0</v>
      </c>
      <c r="AR285" s="139" t="s">
        <v>204</v>
      </c>
      <c r="AT285" s="139" t="s">
        <v>115</v>
      </c>
      <c r="AU285" s="139" t="s">
        <v>80</v>
      </c>
      <c r="AY285" s="16" t="s">
        <v>113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6" t="s">
        <v>78</v>
      </c>
      <c r="BK285" s="140">
        <f>ROUND(I285*H285,2)</f>
        <v>0</v>
      </c>
      <c r="BL285" s="16" t="s">
        <v>204</v>
      </c>
      <c r="BM285" s="139" t="s">
        <v>360</v>
      </c>
    </row>
    <row r="286" spans="2:65" s="1" customFormat="1" ht="19.5">
      <c r="B286" s="31"/>
      <c r="D286" s="141" t="s">
        <v>121</v>
      </c>
      <c r="F286" s="142" t="s">
        <v>359</v>
      </c>
      <c r="I286" s="143"/>
      <c r="L286" s="31"/>
      <c r="M286" s="144"/>
      <c r="T286" s="55"/>
      <c r="AT286" s="16" t="s">
        <v>121</v>
      </c>
      <c r="AU286" s="16" t="s">
        <v>80</v>
      </c>
    </row>
    <row r="287" spans="2:65" s="12" customFormat="1" ht="11.25">
      <c r="B287" s="145"/>
      <c r="D287" s="141" t="s">
        <v>123</v>
      </c>
      <c r="E287" s="146" t="s">
        <v>1</v>
      </c>
      <c r="F287" s="147" t="s">
        <v>350</v>
      </c>
      <c r="H287" s="146" t="s">
        <v>1</v>
      </c>
      <c r="I287" s="148"/>
      <c r="L287" s="145"/>
      <c r="M287" s="149"/>
      <c r="T287" s="150"/>
      <c r="AT287" s="146" t="s">
        <v>123</v>
      </c>
      <c r="AU287" s="146" t="s">
        <v>80</v>
      </c>
      <c r="AV287" s="12" t="s">
        <v>78</v>
      </c>
      <c r="AW287" s="12" t="s">
        <v>30</v>
      </c>
      <c r="AX287" s="12" t="s">
        <v>73</v>
      </c>
      <c r="AY287" s="146" t="s">
        <v>113</v>
      </c>
    </row>
    <row r="288" spans="2:65" s="13" customFormat="1" ht="11.25">
      <c r="B288" s="151"/>
      <c r="D288" s="141" t="s">
        <v>123</v>
      </c>
      <c r="E288" s="152" t="s">
        <v>1</v>
      </c>
      <c r="F288" s="153" t="s">
        <v>351</v>
      </c>
      <c r="H288" s="154">
        <v>20.399999999999999</v>
      </c>
      <c r="I288" s="155"/>
      <c r="L288" s="151"/>
      <c r="M288" s="156"/>
      <c r="T288" s="157"/>
      <c r="AT288" s="152" t="s">
        <v>123</v>
      </c>
      <c r="AU288" s="152" t="s">
        <v>80</v>
      </c>
      <c r="AV288" s="13" t="s">
        <v>80</v>
      </c>
      <c r="AW288" s="13" t="s">
        <v>30</v>
      </c>
      <c r="AX288" s="13" t="s">
        <v>78</v>
      </c>
      <c r="AY288" s="152" t="s">
        <v>113</v>
      </c>
    </row>
    <row r="289" spans="2:65" s="1" customFormat="1" ht="16.5" customHeight="1">
      <c r="B289" s="31"/>
      <c r="C289" s="159" t="s">
        <v>361</v>
      </c>
      <c r="D289" s="159" t="s">
        <v>209</v>
      </c>
      <c r="E289" s="160" t="s">
        <v>362</v>
      </c>
      <c r="F289" s="161" t="s">
        <v>363</v>
      </c>
      <c r="G289" s="162" t="s">
        <v>160</v>
      </c>
      <c r="H289" s="163">
        <v>8.0000000000000002E-3</v>
      </c>
      <c r="I289" s="164"/>
      <c r="J289" s="165">
        <f>ROUND(I289*H289,2)</f>
        <v>0</v>
      </c>
      <c r="K289" s="166"/>
      <c r="L289" s="167"/>
      <c r="M289" s="168" t="s">
        <v>1</v>
      </c>
      <c r="N289" s="169" t="s">
        <v>38</v>
      </c>
      <c r="P289" s="137">
        <f>O289*H289</f>
        <v>0</v>
      </c>
      <c r="Q289" s="137">
        <v>0</v>
      </c>
      <c r="R289" s="137">
        <f>Q289*H289</f>
        <v>0</v>
      </c>
      <c r="S289" s="137">
        <v>0</v>
      </c>
      <c r="T289" s="138">
        <f>S289*H289</f>
        <v>0</v>
      </c>
      <c r="AR289" s="139" t="s">
        <v>325</v>
      </c>
      <c r="AT289" s="139" t="s">
        <v>209</v>
      </c>
      <c r="AU289" s="139" t="s">
        <v>80</v>
      </c>
      <c r="AY289" s="16" t="s">
        <v>113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6" t="s">
        <v>78</v>
      </c>
      <c r="BK289" s="140">
        <f>ROUND(I289*H289,2)</f>
        <v>0</v>
      </c>
      <c r="BL289" s="16" t="s">
        <v>204</v>
      </c>
      <c r="BM289" s="139" t="s">
        <v>364</v>
      </c>
    </row>
    <row r="290" spans="2:65" s="1" customFormat="1" ht="11.25">
      <c r="B290" s="31"/>
      <c r="D290" s="141" t="s">
        <v>121</v>
      </c>
      <c r="F290" s="142" t="s">
        <v>363</v>
      </c>
      <c r="I290" s="143"/>
      <c r="L290" s="31"/>
      <c r="M290" s="144"/>
      <c r="T290" s="55"/>
      <c r="AT290" s="16" t="s">
        <v>121</v>
      </c>
      <c r="AU290" s="16" t="s">
        <v>80</v>
      </c>
    </row>
    <row r="291" spans="2:65" s="13" customFormat="1" ht="11.25">
      <c r="B291" s="151"/>
      <c r="D291" s="141" t="s">
        <v>123</v>
      </c>
      <c r="E291" s="152" t="s">
        <v>1</v>
      </c>
      <c r="F291" s="153" t="s">
        <v>365</v>
      </c>
      <c r="H291" s="154">
        <v>8.0000000000000002E-3</v>
      </c>
      <c r="I291" s="155"/>
      <c r="L291" s="151"/>
      <c r="M291" s="156"/>
      <c r="T291" s="157"/>
      <c r="AT291" s="152" t="s">
        <v>123</v>
      </c>
      <c r="AU291" s="152" t="s">
        <v>80</v>
      </c>
      <c r="AV291" s="13" t="s">
        <v>80</v>
      </c>
      <c r="AW291" s="13" t="s">
        <v>30</v>
      </c>
      <c r="AX291" s="13" t="s">
        <v>78</v>
      </c>
      <c r="AY291" s="152" t="s">
        <v>113</v>
      </c>
    </row>
    <row r="292" spans="2:65" s="1" customFormat="1" ht="24.2" customHeight="1">
      <c r="B292" s="31"/>
      <c r="C292" s="127" t="s">
        <v>366</v>
      </c>
      <c r="D292" s="127" t="s">
        <v>115</v>
      </c>
      <c r="E292" s="128" t="s">
        <v>367</v>
      </c>
      <c r="F292" s="129" t="s">
        <v>368</v>
      </c>
      <c r="G292" s="130" t="s">
        <v>118</v>
      </c>
      <c r="H292" s="131">
        <v>6.8</v>
      </c>
      <c r="I292" s="132"/>
      <c r="J292" s="133">
        <f>ROUND(I292*H292,2)</f>
        <v>0</v>
      </c>
      <c r="K292" s="134"/>
      <c r="L292" s="31"/>
      <c r="M292" s="135" t="s">
        <v>1</v>
      </c>
      <c r="N292" s="136" t="s">
        <v>38</v>
      </c>
      <c r="P292" s="137">
        <f>O292*H292</f>
        <v>0</v>
      </c>
      <c r="Q292" s="137">
        <v>0</v>
      </c>
      <c r="R292" s="137">
        <f>Q292*H292</f>
        <v>0</v>
      </c>
      <c r="S292" s="137">
        <v>0</v>
      </c>
      <c r="T292" s="138">
        <f>S292*H292</f>
        <v>0</v>
      </c>
      <c r="AR292" s="139" t="s">
        <v>204</v>
      </c>
      <c r="AT292" s="139" t="s">
        <v>115</v>
      </c>
      <c r="AU292" s="139" t="s">
        <v>80</v>
      </c>
      <c r="AY292" s="16" t="s">
        <v>113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6" t="s">
        <v>78</v>
      </c>
      <c r="BK292" s="140">
        <f>ROUND(I292*H292,2)</f>
        <v>0</v>
      </c>
      <c r="BL292" s="16" t="s">
        <v>204</v>
      </c>
      <c r="BM292" s="139" t="s">
        <v>369</v>
      </c>
    </row>
    <row r="293" spans="2:65" s="1" customFormat="1" ht="19.5">
      <c r="B293" s="31"/>
      <c r="D293" s="141" t="s">
        <v>121</v>
      </c>
      <c r="F293" s="142" t="s">
        <v>368</v>
      </c>
      <c r="I293" s="143"/>
      <c r="L293" s="31"/>
      <c r="M293" s="144"/>
      <c r="T293" s="55"/>
      <c r="AT293" s="16" t="s">
        <v>121</v>
      </c>
      <c r="AU293" s="16" t="s">
        <v>80</v>
      </c>
    </row>
    <row r="294" spans="2:65" s="1" customFormat="1" ht="16.5" customHeight="1">
      <c r="B294" s="31"/>
      <c r="C294" s="159" t="s">
        <v>370</v>
      </c>
      <c r="D294" s="159" t="s">
        <v>209</v>
      </c>
      <c r="E294" s="160" t="s">
        <v>371</v>
      </c>
      <c r="F294" s="161" t="s">
        <v>372</v>
      </c>
      <c r="G294" s="162" t="s">
        <v>118</v>
      </c>
      <c r="H294" s="163">
        <v>6.8</v>
      </c>
      <c r="I294" s="164"/>
      <c r="J294" s="165">
        <f>ROUND(I294*H294,2)</f>
        <v>0</v>
      </c>
      <c r="K294" s="166"/>
      <c r="L294" s="167"/>
      <c r="M294" s="168" t="s">
        <v>1</v>
      </c>
      <c r="N294" s="169" t="s">
        <v>38</v>
      </c>
      <c r="P294" s="137">
        <f>O294*H294</f>
        <v>0</v>
      </c>
      <c r="Q294" s="137">
        <v>0</v>
      </c>
      <c r="R294" s="137">
        <f>Q294*H294</f>
        <v>0</v>
      </c>
      <c r="S294" s="137">
        <v>0</v>
      </c>
      <c r="T294" s="138">
        <f>S294*H294</f>
        <v>0</v>
      </c>
      <c r="AR294" s="139" t="s">
        <v>325</v>
      </c>
      <c r="AT294" s="139" t="s">
        <v>209</v>
      </c>
      <c r="AU294" s="139" t="s">
        <v>80</v>
      </c>
      <c r="AY294" s="16" t="s">
        <v>113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6" t="s">
        <v>78</v>
      </c>
      <c r="BK294" s="140">
        <f>ROUND(I294*H294,2)</f>
        <v>0</v>
      </c>
      <c r="BL294" s="16" t="s">
        <v>204</v>
      </c>
      <c r="BM294" s="139" t="s">
        <v>373</v>
      </c>
    </row>
    <row r="295" spans="2:65" s="1" customFormat="1" ht="11.25">
      <c r="B295" s="31"/>
      <c r="D295" s="141" t="s">
        <v>121</v>
      </c>
      <c r="F295" s="142" t="s">
        <v>372</v>
      </c>
      <c r="I295" s="143"/>
      <c r="L295" s="31"/>
      <c r="M295" s="144"/>
      <c r="T295" s="55"/>
      <c r="AT295" s="16" t="s">
        <v>121</v>
      </c>
      <c r="AU295" s="16" t="s">
        <v>80</v>
      </c>
    </row>
    <row r="296" spans="2:65" s="13" customFormat="1" ht="11.25">
      <c r="B296" s="151"/>
      <c r="D296" s="141" t="s">
        <v>123</v>
      </c>
      <c r="E296" s="152" t="s">
        <v>1</v>
      </c>
      <c r="F296" s="153" t="s">
        <v>374</v>
      </c>
      <c r="H296" s="154">
        <v>6.8</v>
      </c>
      <c r="I296" s="155"/>
      <c r="L296" s="151"/>
      <c r="M296" s="156"/>
      <c r="T296" s="157"/>
      <c r="AT296" s="152" t="s">
        <v>123</v>
      </c>
      <c r="AU296" s="152" t="s">
        <v>80</v>
      </c>
      <c r="AV296" s="13" t="s">
        <v>80</v>
      </c>
      <c r="AW296" s="13" t="s">
        <v>30</v>
      </c>
      <c r="AX296" s="13" t="s">
        <v>78</v>
      </c>
      <c r="AY296" s="152" t="s">
        <v>113</v>
      </c>
    </row>
    <row r="297" spans="2:65" s="11" customFormat="1" ht="25.9" customHeight="1">
      <c r="B297" s="115"/>
      <c r="D297" s="116" t="s">
        <v>72</v>
      </c>
      <c r="E297" s="117" t="s">
        <v>375</v>
      </c>
      <c r="F297" s="117" t="s">
        <v>376</v>
      </c>
      <c r="I297" s="118"/>
      <c r="J297" s="119">
        <f>BK297</f>
        <v>0</v>
      </c>
      <c r="L297" s="115"/>
      <c r="M297" s="120"/>
      <c r="P297" s="121">
        <f>SUM(P298:P304)</f>
        <v>0</v>
      </c>
      <c r="R297" s="121">
        <f>SUM(R298:R304)</f>
        <v>0</v>
      </c>
      <c r="T297" s="122">
        <f>SUM(T298:T304)</f>
        <v>0</v>
      </c>
      <c r="AR297" s="116" t="s">
        <v>119</v>
      </c>
      <c r="AT297" s="123" t="s">
        <v>72</v>
      </c>
      <c r="AU297" s="123" t="s">
        <v>73</v>
      </c>
      <c r="AY297" s="116" t="s">
        <v>113</v>
      </c>
      <c r="BK297" s="124">
        <f>SUM(BK298:BK304)</f>
        <v>0</v>
      </c>
    </row>
    <row r="298" spans="2:65" s="1" customFormat="1" ht="16.5" customHeight="1">
      <c r="B298" s="31"/>
      <c r="C298" s="127" t="s">
        <v>377</v>
      </c>
      <c r="D298" s="127" t="s">
        <v>115</v>
      </c>
      <c r="E298" s="128" t="s">
        <v>378</v>
      </c>
      <c r="F298" s="129" t="s">
        <v>379</v>
      </c>
      <c r="G298" s="130" t="s">
        <v>380</v>
      </c>
      <c r="H298" s="131">
        <v>1</v>
      </c>
      <c r="I298" s="132"/>
      <c r="J298" s="133">
        <f>ROUND(I298*H298,2)</f>
        <v>0</v>
      </c>
      <c r="K298" s="134"/>
      <c r="L298" s="31"/>
      <c r="M298" s="135" t="s">
        <v>1</v>
      </c>
      <c r="N298" s="136" t="s">
        <v>38</v>
      </c>
      <c r="P298" s="137">
        <f>O298*H298</f>
        <v>0</v>
      </c>
      <c r="Q298" s="137">
        <v>0</v>
      </c>
      <c r="R298" s="137">
        <f>Q298*H298</f>
        <v>0</v>
      </c>
      <c r="S298" s="137">
        <v>0</v>
      </c>
      <c r="T298" s="138">
        <f>S298*H298</f>
        <v>0</v>
      </c>
      <c r="AR298" s="139" t="s">
        <v>381</v>
      </c>
      <c r="AT298" s="139" t="s">
        <v>115</v>
      </c>
      <c r="AU298" s="139" t="s">
        <v>78</v>
      </c>
      <c r="AY298" s="16" t="s">
        <v>113</v>
      </c>
      <c r="BE298" s="140">
        <f>IF(N298="základní",J298,0)</f>
        <v>0</v>
      </c>
      <c r="BF298" s="140">
        <f>IF(N298="snížená",J298,0)</f>
        <v>0</v>
      </c>
      <c r="BG298" s="140">
        <f>IF(N298="zákl. přenesená",J298,0)</f>
        <v>0</v>
      </c>
      <c r="BH298" s="140">
        <f>IF(N298="sníž. přenesená",J298,0)</f>
        <v>0</v>
      </c>
      <c r="BI298" s="140">
        <f>IF(N298="nulová",J298,0)</f>
        <v>0</v>
      </c>
      <c r="BJ298" s="16" t="s">
        <v>78</v>
      </c>
      <c r="BK298" s="140">
        <f>ROUND(I298*H298,2)</f>
        <v>0</v>
      </c>
      <c r="BL298" s="16" t="s">
        <v>381</v>
      </c>
      <c r="BM298" s="139" t="s">
        <v>382</v>
      </c>
    </row>
    <row r="299" spans="2:65" s="1" customFormat="1" ht="16.5" customHeight="1">
      <c r="B299" s="31"/>
      <c r="C299" s="127" t="s">
        <v>383</v>
      </c>
      <c r="D299" s="127" t="s">
        <v>115</v>
      </c>
      <c r="E299" s="128" t="s">
        <v>384</v>
      </c>
      <c r="F299" s="129" t="s">
        <v>385</v>
      </c>
      <c r="G299" s="130" t="s">
        <v>380</v>
      </c>
      <c r="H299" s="131">
        <v>1</v>
      </c>
      <c r="I299" s="132"/>
      <c r="J299" s="133">
        <f>ROUND(I299*H299,2)</f>
        <v>0</v>
      </c>
      <c r="K299" s="134"/>
      <c r="L299" s="31"/>
      <c r="M299" s="135" t="s">
        <v>1</v>
      </c>
      <c r="N299" s="136" t="s">
        <v>38</v>
      </c>
      <c r="P299" s="137">
        <f>O299*H299</f>
        <v>0</v>
      </c>
      <c r="Q299" s="137">
        <v>0</v>
      </c>
      <c r="R299" s="137">
        <f>Q299*H299</f>
        <v>0</v>
      </c>
      <c r="S299" s="137">
        <v>0</v>
      </c>
      <c r="T299" s="138">
        <f>S299*H299</f>
        <v>0</v>
      </c>
      <c r="AR299" s="139" t="s">
        <v>381</v>
      </c>
      <c r="AT299" s="139" t="s">
        <v>115</v>
      </c>
      <c r="AU299" s="139" t="s">
        <v>78</v>
      </c>
      <c r="AY299" s="16" t="s">
        <v>113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6" t="s">
        <v>78</v>
      </c>
      <c r="BK299" s="140">
        <f>ROUND(I299*H299,2)</f>
        <v>0</v>
      </c>
      <c r="BL299" s="16" t="s">
        <v>381</v>
      </c>
      <c r="BM299" s="139" t="s">
        <v>386</v>
      </c>
    </row>
    <row r="300" spans="2:65" s="1" customFormat="1" ht="48.75">
      <c r="B300" s="31"/>
      <c r="D300" s="141" t="s">
        <v>121</v>
      </c>
      <c r="F300" s="142" t="s">
        <v>387</v>
      </c>
      <c r="I300" s="143"/>
      <c r="L300" s="31"/>
      <c r="M300" s="144"/>
      <c r="T300" s="55"/>
      <c r="AT300" s="16" t="s">
        <v>121</v>
      </c>
      <c r="AU300" s="16" t="s">
        <v>78</v>
      </c>
    </row>
    <row r="301" spans="2:65" s="1" customFormat="1" ht="16.5" customHeight="1">
      <c r="B301" s="31"/>
      <c r="C301" s="127" t="s">
        <v>388</v>
      </c>
      <c r="D301" s="127" t="s">
        <v>115</v>
      </c>
      <c r="E301" s="128" t="s">
        <v>389</v>
      </c>
      <c r="F301" s="129" t="s">
        <v>390</v>
      </c>
      <c r="G301" s="130" t="s">
        <v>380</v>
      </c>
      <c r="H301" s="131">
        <v>1</v>
      </c>
      <c r="I301" s="132"/>
      <c r="J301" s="133">
        <f>ROUND(I301*H301,2)</f>
        <v>0</v>
      </c>
      <c r="K301" s="134"/>
      <c r="L301" s="31"/>
      <c r="M301" s="135" t="s">
        <v>1</v>
      </c>
      <c r="N301" s="136" t="s">
        <v>38</v>
      </c>
      <c r="P301" s="137">
        <f>O301*H301</f>
        <v>0</v>
      </c>
      <c r="Q301" s="137">
        <v>0</v>
      </c>
      <c r="R301" s="137">
        <f>Q301*H301</f>
        <v>0</v>
      </c>
      <c r="S301" s="137">
        <v>0</v>
      </c>
      <c r="T301" s="138">
        <f>S301*H301</f>
        <v>0</v>
      </c>
      <c r="AR301" s="139" t="s">
        <v>381</v>
      </c>
      <c r="AT301" s="139" t="s">
        <v>115</v>
      </c>
      <c r="AU301" s="139" t="s">
        <v>78</v>
      </c>
      <c r="AY301" s="16" t="s">
        <v>113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6" t="s">
        <v>78</v>
      </c>
      <c r="BK301" s="140">
        <f>ROUND(I301*H301,2)</f>
        <v>0</v>
      </c>
      <c r="BL301" s="16" t="s">
        <v>381</v>
      </c>
      <c r="BM301" s="139" t="s">
        <v>391</v>
      </c>
    </row>
    <row r="302" spans="2:65" s="1" customFormat="1" ht="11.25">
      <c r="B302" s="31"/>
      <c r="D302" s="141" t="s">
        <v>121</v>
      </c>
      <c r="F302" s="142" t="s">
        <v>390</v>
      </c>
      <c r="I302" s="143"/>
      <c r="L302" s="31"/>
      <c r="M302" s="144"/>
      <c r="T302" s="55"/>
      <c r="AT302" s="16" t="s">
        <v>121</v>
      </c>
      <c r="AU302" s="16" t="s">
        <v>78</v>
      </c>
    </row>
    <row r="303" spans="2:65" s="1" customFormat="1" ht="16.5" customHeight="1">
      <c r="B303" s="31"/>
      <c r="C303" s="127" t="s">
        <v>392</v>
      </c>
      <c r="D303" s="127" t="s">
        <v>115</v>
      </c>
      <c r="E303" s="128" t="s">
        <v>393</v>
      </c>
      <c r="F303" s="129" t="s">
        <v>394</v>
      </c>
      <c r="G303" s="130" t="s">
        <v>380</v>
      </c>
      <c r="H303" s="131">
        <v>1</v>
      </c>
      <c r="I303" s="132"/>
      <c r="J303" s="133">
        <f>ROUND(I303*H303,2)</f>
        <v>0</v>
      </c>
      <c r="K303" s="134"/>
      <c r="L303" s="31"/>
      <c r="M303" s="135" t="s">
        <v>1</v>
      </c>
      <c r="N303" s="136" t="s">
        <v>38</v>
      </c>
      <c r="P303" s="137">
        <f>O303*H303</f>
        <v>0</v>
      </c>
      <c r="Q303" s="137">
        <v>0</v>
      </c>
      <c r="R303" s="137">
        <f>Q303*H303</f>
        <v>0</v>
      </c>
      <c r="S303" s="137">
        <v>0</v>
      </c>
      <c r="T303" s="138">
        <f>S303*H303</f>
        <v>0</v>
      </c>
      <c r="AR303" s="139" t="s">
        <v>381</v>
      </c>
      <c r="AT303" s="139" t="s">
        <v>115</v>
      </c>
      <c r="AU303" s="139" t="s">
        <v>78</v>
      </c>
      <c r="AY303" s="16" t="s">
        <v>113</v>
      </c>
      <c r="BE303" s="140">
        <f>IF(N303="základní",J303,0)</f>
        <v>0</v>
      </c>
      <c r="BF303" s="140">
        <f>IF(N303="snížená",J303,0)</f>
        <v>0</v>
      </c>
      <c r="BG303" s="140">
        <f>IF(N303="zákl. přenesená",J303,0)</f>
        <v>0</v>
      </c>
      <c r="BH303" s="140">
        <f>IF(N303="sníž. přenesená",J303,0)</f>
        <v>0</v>
      </c>
      <c r="BI303" s="140">
        <f>IF(N303="nulová",J303,0)</f>
        <v>0</v>
      </c>
      <c r="BJ303" s="16" t="s">
        <v>78</v>
      </c>
      <c r="BK303" s="140">
        <f>ROUND(I303*H303,2)</f>
        <v>0</v>
      </c>
      <c r="BL303" s="16" t="s">
        <v>381</v>
      </c>
      <c r="BM303" s="139" t="s">
        <v>395</v>
      </c>
    </row>
    <row r="304" spans="2:65" s="1" customFormat="1" ht="29.25">
      <c r="B304" s="31"/>
      <c r="D304" s="141" t="s">
        <v>121</v>
      </c>
      <c r="F304" s="142" t="s">
        <v>396</v>
      </c>
      <c r="I304" s="143"/>
      <c r="L304" s="31"/>
      <c r="M304" s="177"/>
      <c r="N304" s="178"/>
      <c r="O304" s="178"/>
      <c r="P304" s="178"/>
      <c r="Q304" s="178"/>
      <c r="R304" s="178"/>
      <c r="S304" s="178"/>
      <c r="T304" s="179"/>
      <c r="AT304" s="16" t="s">
        <v>121</v>
      </c>
      <c r="AU304" s="16" t="s">
        <v>78</v>
      </c>
    </row>
    <row r="305" spans="2:12" s="1" customFormat="1" ht="6.95" customHeight="1">
      <c r="B305" s="43"/>
      <c r="C305" s="44"/>
      <c r="D305" s="44"/>
      <c r="E305" s="44"/>
      <c r="F305" s="44"/>
      <c r="G305" s="44"/>
      <c r="H305" s="44"/>
      <c r="I305" s="44"/>
      <c r="J305" s="44"/>
      <c r="K305" s="44"/>
      <c r="L305" s="31"/>
    </row>
  </sheetData>
  <sheetProtection algorithmName="SHA-512" hashValue="pGmiDfae1uo/QxBY2eANGsh/gpyUOBR59U0asHj/SqC1i+G6/sRN3ULxpLDbjfrhZhaREhMLgvju5HCtyR3eJw==" saltValue="ZRxNKjCAyUq1dgSXU7heIp+/UkIk2MVWqE0o9p7jaK762h3pVQfjWAmGbX6lS19Dcc89ptzwsU8H0GktbWihBg==" spinCount="100000" sheet="1" objects="1" scenarios="1" formatColumns="0" formatRows="0" autoFilter="0"/>
  <autoFilter ref="C122:K304" xr:uid="{00000000-0009-0000-0000-000001000000}"/>
  <mergeCells count="6">
    <mergeCell ref="L2:V2"/>
    <mergeCell ref="E7:H7"/>
    <mergeCell ref="E16:H16"/>
    <mergeCell ref="E25:H25"/>
    <mergeCell ref="E85:H85"/>
    <mergeCell ref="E115:H11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82386CC10A4E41851858710A5404D9" ma:contentTypeVersion="16" ma:contentTypeDescription="Vytvoří nový dokument" ma:contentTypeScope="" ma:versionID="d0f8f0a2ff653445003b1023de80b3ce">
  <xsd:schema xmlns:xsd="http://www.w3.org/2001/XMLSchema" xmlns:xs="http://www.w3.org/2001/XMLSchema" xmlns:p="http://schemas.microsoft.com/office/2006/metadata/properties" xmlns:ns2="493f45b7-546f-487f-b58b-87375ad7d967" xmlns:ns3="d6cb2e36-0b46-4b61-adac-d709b9c6d8e0" targetNamespace="http://schemas.microsoft.com/office/2006/metadata/properties" ma:root="true" ma:fieldsID="d4a0d7f8469c32547e06892a99150b32" ns2:_="" ns3:_="">
    <xsd:import namespace="493f45b7-546f-487f-b58b-87375ad7d967"/>
    <xsd:import namespace="d6cb2e36-0b46-4b61-adac-d709b9c6d8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3f45b7-546f-487f-b58b-87375ad7d9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b1e47f3d-bbe2-4b12-b68f-bcc6dd7b57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b2e36-0b46-4b61-adac-d709b9c6d8e0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9f6ae84-3bc4-4bf6-818a-eccfe563b2bb}" ma:internalName="TaxCatchAll" ma:showField="CatchAllData" ma:web="d6cb2e36-0b46-4b61-adac-d709b9c6d8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519D12-9D40-4DD4-8383-43F6221560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8FE823-4665-42A8-90CA-E252B679C4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3f45b7-546f-487f-b58b-87375ad7d967"/>
    <ds:schemaRef ds:uri="d6cb2e36-0b46-4b61-adac-d709b9c6d8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2023 - lávka L15 - Šternberk</vt:lpstr>
      <vt:lpstr>'2023 - lávka L15 - Šternberk'!Názvy_tisku</vt:lpstr>
      <vt:lpstr>'Rekapitulace stavby'!Názvy_tisku</vt:lpstr>
      <vt:lpstr>'2023 - lávka L15 - Šternberk'!Oblast_tisku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PONVIA-003\Martin Kuba</dc:creator>
  <cp:lastModifiedBy>Navrátil Marek</cp:lastModifiedBy>
  <dcterms:created xsi:type="dcterms:W3CDTF">2024-02-02T09:30:25Z</dcterms:created>
  <dcterms:modified xsi:type="dcterms:W3CDTF">2024-02-02T12:13:42Z</dcterms:modified>
</cp:coreProperties>
</file>